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ack\Limbo\Cal Reports\SDGE\Residential TOU and CPP\PY2019\"/>
    </mc:Choice>
  </mc:AlternateContent>
  <xr:revisionPtr revIDLastSave="0" documentId="8_{2FF1EE68-626B-4095-9273-113E9541E7F1}" xr6:coauthVersionLast="44" xr6:coauthVersionMax="44" xr10:uidLastSave="{00000000-0000-0000-0000-000000000000}"/>
  <bookViews>
    <workbookView xWindow="3257" yWindow="2880" windowWidth="17966" windowHeight="15034" xr2:uid="{00000000-000D-0000-FFFF-FFFF00000000}"/>
  </bookViews>
  <sheets>
    <sheet name="Table" sheetId="4" r:id="rId1"/>
    <sheet name="Lookups" sheetId="2" r:id="rId2"/>
    <sheet name="Data" sheetId="1" r:id="rId3"/>
  </sheets>
  <definedNames>
    <definedName name="_xlnm._FilterDatabase" localSheetId="2" hidden="1">Data!$A$1:$FU$433</definedName>
    <definedName name="Analysis">Table!$B$3</definedName>
    <definedName name="analysis_list">Lookups!$H$4:$H$5</definedName>
    <definedName name="climate">Table!$B$7</definedName>
    <definedName name="climate_list">Lookups!$L$4:$L$6</definedName>
    <definedName name="_xlnm.Criteria">Lookups!$A$3:$E$4</definedName>
    <definedName name="data">Data!$A$1:$FV$1727</definedName>
    <definedName name="day_type">Table!$B$8</definedName>
    <definedName name="day_type_list">Lookups!$K$4:$K$27</definedName>
    <definedName name="day_type_list_cpp">Lookups!#REF!</definedName>
    <definedName name="day_type_list_tou">Lookups!$K$4:$K$27</definedName>
    <definedName name="daytype_list_old_v_new">Lookups!$K$4:$K$15</definedName>
    <definedName name="Enrolled">Lookups!$C$6</definedName>
    <definedName name="Enrollment">Table!$G$2</definedName>
    <definedName name="month">Table!#REF!</definedName>
    <definedName name="month_list">Lookups!$L$7:$L$16</definedName>
    <definedName name="month_list_cpp">Lookups!$L$19:$L$21</definedName>
    <definedName name="option">Table!$B$4</definedName>
    <definedName name="options_list">Lookups!$M$4</definedName>
    <definedName name="_xlnm.Print_Area" localSheetId="0">Table!$A$2:$N$38</definedName>
    <definedName name="rate">Table!$B$5</definedName>
    <definedName name="rate_list">Lookups!$J$4:$J$6</definedName>
    <definedName name="rate_list_cpp">Lookups!$J$4:$J$13</definedName>
    <definedName name="Result_type">Table!$B$6</definedName>
    <definedName name="Result_type_list">Lookups!$I$4:$I$5</definedName>
    <definedName name="SEdata">Data!$A$1:$FQ$49</definedName>
    <definedName name="summer">Lookups!$E$24</definedName>
    <definedName name="Two_way_tab_flag">Lookups!$C$7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4" l="1"/>
  <c r="E36" i="4" l="1"/>
  <c r="E35" i="4" l="1"/>
  <c r="I21" i="2" l="1"/>
  <c r="C5" i="4" s="1"/>
  <c r="I20" i="2"/>
  <c r="I19" i="2"/>
  <c r="E4" i="2" l="1"/>
  <c r="J4" i="4" l="1"/>
  <c r="B4" i="2" l="1"/>
  <c r="N42" i="2" s="1"/>
  <c r="N37" i="2" l="1"/>
  <c r="N38" i="2"/>
  <c r="N36" i="2"/>
  <c r="I22" i="2"/>
  <c r="N41" i="2"/>
  <c r="N39" i="2"/>
  <c r="N40" i="2"/>
  <c r="D4" i="2"/>
  <c r="N44" i="2" l="1"/>
  <c r="N43" i="2"/>
  <c r="C4" i="2"/>
  <c r="A4" i="2"/>
  <c r="G2" i="4" l="1"/>
  <c r="C6" i="2"/>
  <c r="E13" i="2"/>
  <c r="E17" i="2"/>
  <c r="E21" i="2"/>
  <c r="E16" i="2"/>
  <c r="E14" i="2"/>
  <c r="E18" i="2"/>
  <c r="E22" i="2"/>
  <c r="E12" i="2"/>
  <c r="E20" i="2"/>
  <c r="E15" i="2"/>
  <c r="E19" i="2"/>
  <c r="E11" i="2"/>
  <c r="D6" i="2"/>
  <c r="E26" i="2" l="1"/>
  <c r="E24" i="2"/>
  <c r="K25" i="4"/>
  <c r="J8" i="4"/>
  <c r="M9" i="4"/>
  <c r="H11" i="4"/>
  <c r="J12" i="4"/>
  <c r="M13" i="4"/>
  <c r="H15" i="4"/>
  <c r="J16" i="4"/>
  <c r="M17" i="4"/>
  <c r="H19" i="4"/>
  <c r="J20" i="4"/>
  <c r="M21" i="4"/>
  <c r="H23" i="4"/>
  <c r="J24" i="4"/>
  <c r="M25" i="4"/>
  <c r="H27" i="4"/>
  <c r="J28" i="4"/>
  <c r="M29" i="4"/>
  <c r="H31" i="4"/>
  <c r="K8" i="4"/>
  <c r="N9" i="4"/>
  <c r="I11" i="4"/>
  <c r="K12" i="4"/>
  <c r="N13" i="4"/>
  <c r="I15" i="4"/>
  <c r="K16" i="4"/>
  <c r="N17" i="4"/>
  <c r="I19" i="4"/>
  <c r="K20" i="4"/>
  <c r="N21" i="4"/>
  <c r="I23" i="4"/>
  <c r="K24" i="4"/>
  <c r="N25" i="4"/>
  <c r="I27" i="4"/>
  <c r="K28" i="4"/>
  <c r="N29" i="4"/>
  <c r="I31" i="4"/>
  <c r="K27" i="4"/>
  <c r="I30" i="4"/>
  <c r="J9" i="4"/>
  <c r="H12" i="4"/>
  <c r="M14" i="4"/>
  <c r="J17" i="4"/>
  <c r="H20" i="4"/>
  <c r="M22" i="4"/>
  <c r="J25" i="4"/>
  <c r="H28" i="4"/>
  <c r="M30" i="4"/>
  <c r="K9" i="4"/>
  <c r="I12" i="4"/>
  <c r="N14" i="4"/>
  <c r="K17" i="4"/>
  <c r="K21" i="4"/>
  <c r="N26" i="4"/>
  <c r="N30" i="4"/>
  <c r="M8" i="4"/>
  <c r="H10" i="4"/>
  <c r="J11" i="4"/>
  <c r="M12" i="4"/>
  <c r="H14" i="4"/>
  <c r="J15" i="4"/>
  <c r="M16" i="4"/>
  <c r="H18" i="4"/>
  <c r="J19" i="4"/>
  <c r="M20" i="4"/>
  <c r="H22" i="4"/>
  <c r="J23" i="4"/>
  <c r="M24" i="4"/>
  <c r="H26" i="4"/>
  <c r="J27" i="4"/>
  <c r="M28" i="4"/>
  <c r="H30" i="4"/>
  <c r="J31" i="4"/>
  <c r="N8" i="4"/>
  <c r="I10" i="4"/>
  <c r="K11" i="4"/>
  <c r="N12" i="4"/>
  <c r="I14" i="4"/>
  <c r="K15" i="4"/>
  <c r="N16" i="4"/>
  <c r="I18" i="4"/>
  <c r="K19" i="4"/>
  <c r="N20" i="4"/>
  <c r="I22" i="4"/>
  <c r="K23" i="4"/>
  <c r="N24" i="4"/>
  <c r="I26" i="4"/>
  <c r="N28" i="4"/>
  <c r="K31" i="4"/>
  <c r="M10" i="4"/>
  <c r="H24" i="4"/>
  <c r="N10" i="4"/>
  <c r="I20" i="4"/>
  <c r="K29" i="4"/>
  <c r="H9" i="4"/>
  <c r="J10" i="4"/>
  <c r="M11" i="4"/>
  <c r="H13" i="4"/>
  <c r="J14" i="4"/>
  <c r="M15" i="4"/>
  <c r="H17" i="4"/>
  <c r="J18" i="4"/>
  <c r="M19" i="4"/>
  <c r="H21" i="4"/>
  <c r="J22" i="4"/>
  <c r="M23" i="4"/>
  <c r="H25" i="4"/>
  <c r="J26" i="4"/>
  <c r="M27" i="4"/>
  <c r="H29" i="4"/>
  <c r="J30" i="4"/>
  <c r="M31" i="4"/>
  <c r="I9" i="4"/>
  <c r="K10" i="4"/>
  <c r="N11" i="4"/>
  <c r="I13" i="4"/>
  <c r="K14" i="4"/>
  <c r="N15" i="4"/>
  <c r="I17" i="4"/>
  <c r="K18" i="4"/>
  <c r="N19" i="4"/>
  <c r="I21" i="4"/>
  <c r="K22" i="4"/>
  <c r="N23" i="4"/>
  <c r="I25" i="4"/>
  <c r="K26" i="4"/>
  <c r="N27" i="4"/>
  <c r="I29" i="4"/>
  <c r="K30" i="4"/>
  <c r="N31" i="4"/>
  <c r="H8" i="4"/>
  <c r="J13" i="4"/>
  <c r="H16" i="4"/>
  <c r="M18" i="4"/>
  <c r="J21" i="4"/>
  <c r="M26" i="4"/>
  <c r="J29" i="4"/>
  <c r="I8" i="4"/>
  <c r="K13" i="4"/>
  <c r="I16" i="4"/>
  <c r="N18" i="4"/>
  <c r="N22" i="4"/>
  <c r="I24" i="4"/>
  <c r="I28" i="4"/>
  <c r="E25" i="2"/>
  <c r="C8" i="2"/>
  <c r="A41" i="2"/>
  <c r="A42" i="2"/>
  <c r="A40" i="2"/>
  <c r="G4" i="4"/>
  <c r="H35" i="4" l="1"/>
  <c r="H36" i="4"/>
  <c r="L21" i="4"/>
  <c r="L30" i="4"/>
  <c r="L27" i="4"/>
  <c r="L9" i="4"/>
  <c r="L18" i="4"/>
  <c r="L28" i="4"/>
  <c r="L15" i="4"/>
  <c r="L29" i="4"/>
  <c r="L16" i="4"/>
  <c r="L17" i="4"/>
  <c r="L26" i="4"/>
  <c r="L23" i="4"/>
  <c r="L14" i="4"/>
  <c r="L20" i="4"/>
  <c r="L11" i="4"/>
  <c r="L8" i="4"/>
  <c r="L25" i="4"/>
  <c r="L24" i="4"/>
  <c r="L31" i="4"/>
  <c r="L13" i="4"/>
  <c r="L22" i="4"/>
  <c r="L19" i="4"/>
  <c r="L10" i="4"/>
  <c r="L12" i="4"/>
  <c r="G32" i="4"/>
  <c r="H32" i="4" l="1"/>
  <c r="F32" i="4" l="1"/>
  <c r="A12" i="2" l="1"/>
  <c r="J32" i="4"/>
  <c r="H4" i="4"/>
  <c r="F4" i="4"/>
  <c r="F8" i="4" l="1"/>
  <c r="G8" i="4" s="1"/>
  <c r="A13" i="2"/>
  <c r="F30" i="4" l="1"/>
  <c r="F22" i="4"/>
  <c r="F14" i="4"/>
  <c r="F16" i="4"/>
  <c r="G16" i="4" s="1"/>
  <c r="F12" i="4"/>
  <c r="G12" i="4" s="1"/>
  <c r="F29" i="4"/>
  <c r="F25" i="4"/>
  <c r="F21" i="4"/>
  <c r="G21" i="4" s="1"/>
  <c r="F17" i="4"/>
  <c r="G17" i="4" s="1"/>
  <c r="F13" i="4"/>
  <c r="G13" i="4" s="1"/>
  <c r="F9" i="4"/>
  <c r="G9" i="4" s="1"/>
  <c r="F26" i="4"/>
  <c r="F18" i="4"/>
  <c r="G18" i="4" s="1"/>
  <c r="F10" i="4"/>
  <c r="G10" i="4" s="1"/>
  <c r="F31" i="4"/>
  <c r="G31" i="4" s="1"/>
  <c r="F27" i="4"/>
  <c r="F23" i="4"/>
  <c r="G23" i="4" s="1"/>
  <c r="F19" i="4"/>
  <c r="F15" i="4"/>
  <c r="G15" i="4" s="1"/>
  <c r="F11" i="4"/>
  <c r="G11" i="4" s="1"/>
  <c r="F28" i="4"/>
  <c r="F24" i="4"/>
  <c r="F20" i="4"/>
  <c r="G20" i="4" s="1"/>
  <c r="B34" i="2"/>
  <c r="B22" i="2"/>
  <c r="B25" i="2"/>
  <c r="B15" i="2"/>
  <c r="B14" i="2"/>
  <c r="B24" i="2"/>
  <c r="B13" i="2"/>
  <c r="B18" i="2"/>
  <c r="B28" i="2"/>
  <c r="B17" i="2"/>
  <c r="B33" i="2"/>
  <c r="B27" i="2"/>
  <c r="B21" i="2"/>
  <c r="B16" i="2"/>
  <c r="B11" i="2"/>
  <c r="B20" i="2"/>
  <c r="B31" i="2"/>
  <c r="B30" i="2"/>
  <c r="B19" i="2"/>
  <c r="B29" i="2"/>
  <c r="B23" i="2"/>
  <c r="B12" i="2"/>
  <c r="B32" i="2"/>
  <c r="B26" i="2"/>
  <c r="A14" i="2"/>
  <c r="G19" i="4" l="1"/>
  <c r="F35" i="4"/>
  <c r="G30" i="4"/>
  <c r="F36" i="4"/>
  <c r="I35" i="4"/>
  <c r="I36" i="4"/>
  <c r="G27" i="4"/>
  <c r="G24" i="4"/>
  <c r="G28" i="4"/>
  <c r="G26" i="4"/>
  <c r="G25" i="4"/>
  <c r="G29" i="4"/>
  <c r="G22" i="4"/>
  <c r="G14" i="4"/>
  <c r="F34" i="4"/>
  <c r="H34" i="4"/>
  <c r="I34" i="4"/>
  <c r="A15" i="2"/>
  <c r="G36" i="4" l="1"/>
  <c r="G35" i="4"/>
  <c r="O36" i="4"/>
  <c r="F41" i="2"/>
  <c r="M35" i="4" s="1"/>
  <c r="C41" i="2"/>
  <c r="J35" i="4" s="1"/>
  <c r="G41" i="2"/>
  <c r="N35" i="4" s="1"/>
  <c r="D41" i="2"/>
  <c r="K35" i="4" s="1"/>
  <c r="E41" i="2"/>
  <c r="L35" i="4" s="1"/>
  <c r="G40" i="2"/>
  <c r="N34" i="4" s="1"/>
  <c r="E40" i="2"/>
  <c r="L34" i="4" s="1"/>
  <c r="D40" i="2"/>
  <c r="K34" i="4" s="1"/>
  <c r="F40" i="2"/>
  <c r="M34" i="4" s="1"/>
  <c r="C40" i="2"/>
  <c r="J34" i="4" s="1"/>
  <c r="C42" i="2"/>
  <c r="J36" i="4" s="1"/>
  <c r="E42" i="2"/>
  <c r="L36" i="4" s="1"/>
  <c r="F42" i="2"/>
  <c r="M36" i="4" s="1"/>
  <c r="D42" i="2"/>
  <c r="K36" i="4" s="1"/>
  <c r="G42" i="2"/>
  <c r="N36" i="4" s="1"/>
  <c r="O35" i="4"/>
  <c r="O34" i="4"/>
  <c r="G34" i="4"/>
  <c r="A16" i="2"/>
  <c r="A17" i="2" l="1"/>
  <c r="A18" i="2" l="1"/>
  <c r="A19" i="2" l="1"/>
  <c r="A20" i="2" l="1"/>
  <c r="A21" i="2" l="1"/>
  <c r="A22" i="2" l="1"/>
  <c r="A23" i="2" l="1"/>
  <c r="A24" i="2" l="1"/>
  <c r="A25" i="2" l="1"/>
  <c r="A26" i="2" l="1"/>
  <c r="A27" i="2" l="1"/>
  <c r="A28" i="2" l="1"/>
  <c r="A29" i="2" l="1"/>
  <c r="A30" i="2" l="1"/>
  <c r="A31" i="2" l="1"/>
  <c r="A32" i="2" l="1"/>
  <c r="A33" i="2" l="1"/>
  <c r="A34" i="2" l="1"/>
</calcChain>
</file>

<file path=xl/sharedStrings.xml><?xml version="1.0" encoding="utf-8"?>
<sst xmlns="http://schemas.openxmlformats.org/spreadsheetml/2006/main" count="2461" uniqueCount="277">
  <si>
    <t>Aggregate Impact</t>
  </si>
  <si>
    <t>Hour Ending</t>
  </si>
  <si>
    <t>10th%ile</t>
  </si>
  <si>
    <t>30th%ile</t>
  </si>
  <si>
    <t>50th%ile</t>
  </si>
  <si>
    <t>70th%ile</t>
  </si>
  <si>
    <t>90th%ile</t>
  </si>
  <si>
    <t>10th</t>
  </si>
  <si>
    <t>30th</t>
  </si>
  <si>
    <t>50th</t>
  </si>
  <si>
    <t>70th</t>
  </si>
  <si>
    <t>90th</t>
  </si>
  <si>
    <t>Daily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</si>
  <si>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</si>
  <si>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</si>
  <si>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</si>
  <si>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</si>
  <si>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</si>
  <si>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</si>
  <si>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</si>
  <si>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</si>
  <si>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</si>
  <si>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</si>
  <si>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</si>
  <si>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</si>
  <si>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</si>
  <si>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</si>
  <si>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</si>
  <si>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</si>
  <si>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</si>
  <si>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</si>
  <si>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</si>
  <si>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</si>
  <si>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</si>
  <si>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</si>
  <si>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</si>
  <si>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</si>
  <si>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</si>
  <si>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</si>
  <si>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</si>
  <si>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</si>
  <si>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</si>
  <si>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</si>
  <si>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</si>
  <si>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</si>
  <si>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</si>
  <si>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</si>
  <si>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</si>
  <si>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</si>
  <si>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</si>
  <si>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</si>
  <si>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</si>
  <si>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</si>
  <si>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</si>
  <si>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</si>
  <si>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</si>
  <si>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</si>
  <si>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</si>
  <si>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</si>
  <si>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</si>
  <si>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</si>
  <si>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</si>
  <si>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</si>
  <si>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</si>
  <si>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</si>
  <si>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</si>
  <si>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</si>
  <si>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</si>
  <si>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</si>
  <si>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</si>
  <si>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</si>
  <si>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</si>
  <si>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</si>
  <si>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</si>
  <si>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</si>
  <si>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</si>
  <si>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</si>
  <si>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</si>
  <si>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</si>
  <si>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</si>
  <si>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</si>
  <si>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</si>
  <si>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</si>
  <si>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</si>
  <si>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</si>
  <si>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</si>
  <si>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</si>
  <si>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</si>
  <si>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</si>
  <si>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</si>
  <si>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</si>
  <si>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</si>
  <si>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</si>
  <si>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</si>
  <si>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</si>
  <si>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</si>
  <si>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</si>
  <si>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</si>
  <si>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</si>
  <si>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</si>
  <si>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</si>
  <si>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</si>
  <si>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</si>
  <si>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</si>
  <si>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</si>
  <si>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</si>
  <si>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</si>
  <si>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</si>
  <si>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</si>
  <si>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</si>
  <si>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</si>
  <si>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</si>
  <si>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</si>
  <si>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</si>
  <si>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</si>
  <si>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</si>
  <si>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</si>
  <si>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</si>
  <si>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</si>
  <si>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</si>
  <si>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</si>
  <si>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</si>
  <si>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</si>
  <si>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</si>
  <si>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</si>
  <si>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</si>
  <si>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</si>
  <si>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</si>
  <si>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</si>
  <si>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</si>
  <si>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</si>
  <si>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</si>
  <si>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</si>
  <si>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</si>
  <si>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</si>
  <si>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</si>
  <si>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</si>
  <si>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</si>
  <si>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</si>
  <si>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</si>
  <si>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</si>
  <si>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</si>
  <si>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</si>
  <si>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</si>
  <si>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</si>
  <si>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</si>
  <si>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</si>
  <si>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</si>
  <si>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</si>
  <si>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</si>
  <si>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</si>
  <si>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</si>
  <si>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</si>
  <si>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</si>
  <si>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</si>
  <si>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</si>
  <si>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</si>
  <si>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</si>
  <si>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</si>
  <si>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</si>
  <si>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</si>
  <si>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</si>
  <si>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</si>
  <si>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</si>
  <si>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</si>
  <si>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</si>
  <si>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</si>
  <si>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</si>
  <si>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</si>
  <si>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</si>
  <si>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</si>
  <si>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</si>
  <si>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</si>
  <si>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</si>
  <si>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</si>
  <si>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</si>
  <si>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</si>
  <si>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</si>
  <si>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</si>
  <si>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</si>
  <si>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</si>
  <si>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</si>
  <si>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</si>
  <si>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</si>
  <si>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</si>
  <si>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Two-way tab flag</t>
  </si>
  <si>
    <t>By Period:</t>
  </si>
  <si>
    <t>Avg evt hours</t>
  </si>
  <si>
    <t xml:space="preserve"> Number of Accounts Enrolled:</t>
  </si>
  <si>
    <t>Enrollment</t>
  </si>
  <si>
    <t>DayType</t>
  </si>
  <si>
    <t>Enrolled</t>
  </si>
  <si>
    <t>summer</t>
  </si>
  <si>
    <t>SEs by Period</t>
  </si>
  <si>
    <t>Period</t>
  </si>
  <si>
    <t>Allday</t>
  </si>
  <si>
    <t>Peak</t>
  </si>
  <si>
    <t>Part-Peak</t>
  </si>
  <si>
    <t>ResultType</t>
  </si>
  <si>
    <t>Average per Enrolled Customer</t>
  </si>
  <si>
    <t>Confidentiality flag</t>
  </si>
  <si>
    <t>Average % Load Impact</t>
  </si>
  <si>
    <t>Month</t>
  </si>
  <si>
    <t>April</t>
  </si>
  <si>
    <t>August</t>
  </si>
  <si>
    <t>December</t>
  </si>
  <si>
    <t>February</t>
  </si>
  <si>
    <t>January</t>
  </si>
  <si>
    <t>July</t>
  </si>
  <si>
    <t>June</t>
  </si>
  <si>
    <t>March</t>
  </si>
  <si>
    <t>May</t>
  </si>
  <si>
    <t>November</t>
  </si>
  <si>
    <t>October</t>
  </si>
  <si>
    <t>September</t>
  </si>
  <si>
    <t>stderrallday</t>
  </si>
  <si>
    <t>stderrpartpeak</t>
  </si>
  <si>
    <t>stderrpeak</t>
  </si>
  <si>
    <t>Climate</t>
  </si>
  <si>
    <t>All</t>
  </si>
  <si>
    <t>Coastal</t>
  </si>
  <si>
    <t>Inland</t>
  </si>
  <si>
    <t>Climate Zone:</t>
  </si>
  <si>
    <t>Rate</t>
  </si>
  <si>
    <t>Rate:</t>
  </si>
  <si>
    <t>Option</t>
  </si>
  <si>
    <t>Time-Of-Use Load Impact</t>
  </si>
  <si>
    <t>option</t>
  </si>
  <si>
    <t>Options Error</t>
  </si>
  <si>
    <t>Day Type</t>
  </si>
  <si>
    <t>April Average Weekday</t>
  </si>
  <si>
    <t>August Average Weekday</t>
  </si>
  <si>
    <t>December Average Weekday</t>
  </si>
  <si>
    <t>February Average Weekday</t>
  </si>
  <si>
    <t>January Average Weekday</t>
  </si>
  <si>
    <t>July Average Weekday</t>
  </si>
  <si>
    <t>June Average Weekday</t>
  </si>
  <si>
    <t>March Average Weekday</t>
  </si>
  <si>
    <t>May Average Weekday</t>
  </si>
  <si>
    <t>November Average Weekday</t>
  </si>
  <si>
    <t>October Average Weekday</t>
  </si>
  <si>
    <t>September Average Weekday</t>
  </si>
  <si>
    <t>April System Peak Day</t>
  </si>
  <si>
    <t>August System Peak Day</t>
  </si>
  <si>
    <t>December System Peak Day</t>
  </si>
  <si>
    <t>February System Peak Day</t>
  </si>
  <si>
    <t>January System Peak Day</t>
  </si>
  <si>
    <t>July System Peak Day</t>
  </si>
  <si>
    <t>June System Peak Day</t>
  </si>
  <si>
    <t>March System Peak Day</t>
  </si>
  <si>
    <t>May System Peak Day</t>
  </si>
  <si>
    <t>November System Peak Day</t>
  </si>
  <si>
    <t>October System Peak Day</t>
  </si>
  <si>
    <t>September System Peak Day</t>
  </si>
  <si>
    <t>Day Type/Event Day:</t>
  </si>
  <si>
    <t>Load Impact Type</t>
  </si>
  <si>
    <t>San Diego Gas &amp; Electric Residential Time of Use and CPP</t>
  </si>
  <si>
    <t>CPP Event Hours</t>
  </si>
  <si>
    <t>TOU Peak Period</t>
  </si>
  <si>
    <t>Color Coding Legend</t>
  </si>
  <si>
    <t>CPP Customers including TD</t>
  </si>
  <si>
    <t>CPP Customers excluding TD</t>
  </si>
  <si>
    <t>CPP Customers on TD</t>
  </si>
  <si>
    <t>TOU Customers</t>
  </si>
  <si>
    <t>CPP Customers</t>
  </si>
  <si>
    <t>Grandfathered CPP Customers on TD</t>
  </si>
  <si>
    <t>Grandfathered CPP Customers excluding TD</t>
  </si>
  <si>
    <t>Grandfathered CPP Customers including TD</t>
  </si>
  <si>
    <t>Grandfathered</t>
  </si>
  <si>
    <t>Grandfathered Customers</t>
  </si>
  <si>
    <t>stderroffpeak</t>
  </si>
  <si>
    <t>EVTOU2 to EVTOU5</t>
  </si>
  <si>
    <t>EVTOU2</t>
  </si>
  <si>
    <t>EVTOU5</t>
  </si>
  <si>
    <t>Note: Analysis covers period October 2018 through September 2019.</t>
  </si>
  <si>
    <t>spring</t>
  </si>
  <si>
    <t>winter/spring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</si>
</sst>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#,##0.0"/>
    <numFmt numFmtId="165" formatCode="[$-409]mmmm\ d\,\ yyyy;@"/>
    <numFmt numFmtId="166" formatCode="0.0%"/>
    <numFmt numFmtId="167" formatCode="0.0"/>
    <numFmt numFmtId="168" formatCode="0.0000"/>
    <numFmt numFmtId="169" formatCode="0.000000"/>
    <numFmt numFmtId="170" formatCode="#,##0.000"/>
    <numFmt numFmtId="171" formatCode="0.00000000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name val="Arial Narrow"/>
      <family val="2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Arial Narrow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C257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7EEF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9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indexed="9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56"/>
      </right>
      <top style="medium">
        <color indexed="9"/>
      </top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 style="medium">
        <color theme="0"/>
      </left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9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/>
      <right style="thin">
        <color indexed="56"/>
      </right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5" fillId="0" borderId="0" xfId="0" applyFont="1"/>
    <xf numFmtId="0" fontId="3" fillId="0" borderId="5" xfId="0" applyFont="1" applyBorder="1" applyAlignment="1">
      <alignment horizontal="center"/>
    </xf>
    <xf numFmtId="0" fontId="12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167" fontId="0" fillId="0" borderId="0" xfId="0" applyNumberFormat="1"/>
    <xf numFmtId="164" fontId="8" fillId="0" borderId="10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15" fontId="1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166" fontId="14" fillId="0" borderId="14" xfId="1" applyNumberFormat="1" applyFont="1" applyBorder="1" applyAlignment="1">
      <alignment horizontal="center"/>
    </xf>
    <xf numFmtId="166" fontId="14" fillId="0" borderId="15" xfId="1" applyNumberFormat="1" applyFont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Continuous"/>
    </xf>
    <xf numFmtId="0" fontId="4" fillId="4" borderId="7" xfId="0" applyFont="1" applyFill="1" applyBorder="1" applyAlignment="1">
      <alignment horizontal="centerContinuous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49" fontId="0" fillId="0" borderId="0" xfId="0" applyNumberFormat="1"/>
    <xf numFmtId="0" fontId="16" fillId="0" borderId="0" xfId="2" applyAlignment="1">
      <alignment vertical="center"/>
    </xf>
    <xf numFmtId="49" fontId="1" fillId="0" borderId="0" xfId="0" applyNumberFormat="1" applyFont="1"/>
    <xf numFmtId="0" fontId="14" fillId="0" borderId="1" xfId="0" applyNumberFormat="1" applyFont="1" applyBorder="1" applyAlignment="1">
      <alignment horizontal="center" vertical="center" wrapText="1"/>
    </xf>
    <xf numFmtId="49" fontId="14" fillId="0" borderId="1" xfId="0" quotePrefix="1" applyNumberFormat="1" applyFont="1" applyFill="1" applyBorder="1" applyAlignment="1">
      <alignment horizontal="center" vertical="center" wrapText="1"/>
    </xf>
    <xf numFmtId="0" fontId="17" fillId="4" borderId="27" xfId="0" quotePrefix="1" applyFont="1" applyFill="1" applyBorder="1" applyAlignment="1">
      <alignment horizontal="left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7" fillId="4" borderId="28" xfId="0" quotePrefix="1" applyFont="1" applyFill="1" applyBorder="1" applyAlignment="1">
      <alignment horizontal="left" vertical="center"/>
    </xf>
    <xf numFmtId="0" fontId="15" fillId="5" borderId="0" xfId="0" applyFont="1" applyFill="1"/>
    <xf numFmtId="0" fontId="0" fillId="5" borderId="0" xfId="0" applyFill="1"/>
    <xf numFmtId="0" fontId="0" fillId="5" borderId="0" xfId="0" applyFill="1" applyAlignment="1">
      <alignment horizontal="left"/>
    </xf>
    <xf numFmtId="0" fontId="9" fillId="5" borderId="0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 vertical="center"/>
    </xf>
    <xf numFmtId="165" fontId="6" fillId="5" borderId="0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left"/>
    </xf>
    <xf numFmtId="49" fontId="6" fillId="5" borderId="0" xfId="0" applyNumberFormat="1" applyFont="1" applyFill="1" applyBorder="1" applyAlignment="1">
      <alignment horizontal="left" wrapText="1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 applyBorder="1" applyAlignment="1">
      <alignment horizontal="right" vertical="center"/>
    </xf>
    <xf numFmtId="164" fontId="3" fillId="5" borderId="0" xfId="0" applyNumberFormat="1" applyFont="1" applyFill="1" applyBorder="1" applyAlignment="1">
      <alignment horizontal="left" vertical="center"/>
    </xf>
    <xf numFmtId="0" fontId="11" fillId="5" borderId="0" xfId="0" applyFont="1" applyFill="1"/>
    <xf numFmtId="166" fontId="3" fillId="5" borderId="0" xfId="1" applyNumberFormat="1" applyFont="1" applyFill="1" applyBorder="1" applyAlignment="1">
      <alignment horizontal="right"/>
    </xf>
    <xf numFmtId="164" fontId="0" fillId="5" borderId="0" xfId="0" applyNumberFormat="1" applyFill="1"/>
    <xf numFmtId="3" fontId="0" fillId="5" borderId="0" xfId="0" applyNumberFormat="1" applyFill="1"/>
    <xf numFmtId="164" fontId="3" fillId="5" borderId="0" xfId="0" quotePrefix="1" applyNumberFormat="1" applyFont="1" applyFill="1" applyAlignment="1">
      <alignment horizontal="right"/>
    </xf>
    <xf numFmtId="166" fontId="11" fillId="5" borderId="0" xfId="1" applyNumberFormat="1" applyFont="1" applyFill="1" applyAlignment="1">
      <alignment horizontal="center"/>
    </xf>
    <xf numFmtId="166" fontId="0" fillId="5" borderId="0" xfId="1" applyNumberFormat="1" applyFont="1" applyFill="1"/>
    <xf numFmtId="0" fontId="1" fillId="5" borderId="31" xfId="0" applyFont="1" applyFill="1" applyBorder="1"/>
    <xf numFmtId="0" fontId="0" fillId="7" borderId="32" xfId="0" applyFill="1" applyBorder="1"/>
    <xf numFmtId="0" fontId="0" fillId="6" borderId="32" xfId="0" applyFill="1" applyBorder="1"/>
    <xf numFmtId="0" fontId="1" fillId="5" borderId="33" xfId="0" applyFont="1" applyFill="1" applyBorder="1"/>
    <xf numFmtId="0" fontId="0" fillId="8" borderId="34" xfId="0" applyFill="1" applyBorder="1"/>
    <xf numFmtId="3" fontId="5" fillId="5" borderId="1" xfId="0" applyNumberFormat="1" applyFont="1" applyFill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164" fontId="8" fillId="0" borderId="38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164" fontId="8" fillId="0" borderId="39" xfId="0" applyNumberFormat="1" applyFont="1" applyBorder="1" applyAlignment="1">
      <alignment horizontal="center"/>
    </xf>
    <xf numFmtId="0" fontId="1" fillId="5" borderId="0" xfId="0" applyFont="1" applyFill="1"/>
    <xf numFmtId="164" fontId="6" fillId="5" borderId="0" xfId="0" applyNumberFormat="1" applyFont="1" applyFill="1" applyBorder="1" applyAlignment="1">
      <alignment horizontal="left"/>
    </xf>
    <xf numFmtId="9" fontId="0" fillId="5" borderId="0" xfId="1" applyFont="1" applyFill="1"/>
    <xf numFmtId="2" fontId="11" fillId="5" borderId="0" xfId="1" applyNumberFormat="1" applyFont="1" applyFill="1" applyAlignment="1">
      <alignment horizontal="center"/>
    </xf>
    <xf numFmtId="11" fontId="0" fillId="0" borderId="0" xfId="0" applyNumberFormat="1"/>
    <xf numFmtId="165" fontId="14" fillId="5" borderId="40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left"/>
    </xf>
    <xf numFmtId="0" fontId="17" fillId="5" borderId="0" xfId="0" quotePrefix="1" applyFont="1" applyFill="1" applyBorder="1" applyAlignment="1">
      <alignment horizontal="left" vertical="center"/>
    </xf>
    <xf numFmtId="0" fontId="17" fillId="4" borderId="41" xfId="0" quotePrefix="1" applyFont="1" applyFill="1" applyBorder="1" applyAlignment="1">
      <alignment horizontal="left" vertical="center"/>
    </xf>
    <xf numFmtId="0" fontId="1" fillId="3" borderId="0" xfId="0" applyFont="1" applyFill="1"/>
    <xf numFmtId="169" fontId="0" fillId="5" borderId="0" xfId="0" applyNumberFormat="1" applyFill="1"/>
    <xf numFmtId="4" fontId="8" fillId="0" borderId="6" xfId="0" applyNumberFormat="1" applyFont="1" applyBorder="1" applyAlignment="1">
      <alignment horizontal="center"/>
    </xf>
    <xf numFmtId="170" fontId="0" fillId="5" borderId="0" xfId="0" applyNumberFormat="1" applyFill="1"/>
    <xf numFmtId="4" fontId="8" fillId="0" borderId="10" xfId="0" applyNumberFormat="1" applyFont="1" applyBorder="1" applyAlignment="1">
      <alignment horizontal="center" vertical="center"/>
    </xf>
    <xf numFmtId="171" fontId="0" fillId="5" borderId="0" xfId="0" applyNumberFormat="1" applyFill="1"/>
    <xf numFmtId="43" fontId="0" fillId="5" borderId="0" xfId="0" applyNumberFormat="1" applyFill="1"/>
    <xf numFmtId="4" fontId="8" fillId="0" borderId="14" xfId="0" applyNumberFormat="1" applyFont="1" applyBorder="1" applyAlignment="1">
      <alignment horizontal="center"/>
    </xf>
    <xf numFmtId="0" fontId="20" fillId="5" borderId="0" xfId="0" applyFont="1" applyFill="1" applyBorder="1" applyAlignment="1">
      <alignment horizontal="left" vertical="center"/>
    </xf>
    <xf numFmtId="10" fontId="0" fillId="5" borderId="0" xfId="1" applyNumberFormat="1" applyFont="1" applyFill="1"/>
    <xf numFmtId="0" fontId="4" fillId="4" borderId="0" xfId="0" quotePrefix="1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19" fillId="4" borderId="29" xfId="0" applyFont="1" applyFill="1" applyBorder="1" applyAlignment="1">
      <alignment horizontal="center" wrapText="1"/>
    </xf>
    <xf numFmtId="0" fontId="19" fillId="4" borderId="30" xfId="0" applyFont="1" applyFill="1" applyBorder="1" applyAlignment="1">
      <alignment horizontal="center" wrapText="1"/>
    </xf>
    <xf numFmtId="0" fontId="19" fillId="4" borderId="31" xfId="0" applyFont="1" applyFill="1" applyBorder="1" applyAlignment="1">
      <alignment horizontal="center" wrapText="1"/>
    </xf>
    <xf numFmtId="0" fontId="19" fillId="4" borderId="32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7" fillId="4" borderId="18" xfId="0" applyFont="1" applyFill="1" applyBorder="1" applyAlignment="1">
      <alignment horizontal="center" wrapText="1"/>
    </xf>
    <xf numFmtId="0" fontId="18" fillId="4" borderId="0" xfId="0" quotePrefix="1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wrapText="1"/>
    </xf>
    <xf numFmtId="0" fontId="7" fillId="4" borderId="20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22" xfId="0" applyFont="1" applyFill="1" applyBorder="1" applyAlignment="1">
      <alignment horizontal="center" wrapText="1"/>
    </xf>
    <xf numFmtId="0" fontId="7" fillId="4" borderId="23" xfId="0" applyFont="1" applyFill="1" applyBorder="1" applyAlignment="1">
      <alignment horizontal="center" wrapText="1"/>
    </xf>
    <xf numFmtId="0" fontId="7" fillId="4" borderId="24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2" fontId="4" fillId="4" borderId="26" xfId="0" applyNumberFormat="1" applyFont="1" applyFill="1" applyBorder="1" applyAlignment="1">
      <alignment horizontal="center" wrapText="1"/>
    </xf>
    <xf numFmtId="2" fontId="4" fillId="4" borderId="11" xfId="0" quotePrefix="1" applyNumberFormat="1" applyFont="1" applyFill="1" applyBorder="1" applyAlignment="1">
      <alignment horizontal="center" wrapText="1"/>
    </xf>
    <xf numFmtId="2" fontId="4" fillId="4" borderId="12" xfId="0" applyNumberFormat="1" applyFont="1" applyFill="1" applyBorder="1" applyAlignment="1">
      <alignment horizontal="center" wrapText="1"/>
    </xf>
    <xf numFmtId="2" fontId="4" fillId="4" borderId="4" xfId="0" applyNumberFormat="1" applyFont="1" applyFill="1" applyBorder="1" applyAlignment="1">
      <alignment horizontal="center" wrapText="1"/>
    </xf>
    <xf numFmtId="2" fontId="4" fillId="4" borderId="2" xfId="0" applyNumberFormat="1" applyFont="1" applyFill="1" applyBorder="1" applyAlignment="1">
      <alignment horizontal="center" wrapText="1"/>
    </xf>
    <xf numFmtId="2" fontId="4" fillId="4" borderId="4" xfId="0" quotePrefix="1" applyNumberFormat="1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14">
    <dxf>
      <fill>
        <patternFill>
          <bgColor rgb="FFB8CCE4"/>
        </patternFill>
      </fill>
    </dxf>
    <dxf>
      <fill>
        <patternFill>
          <bgColor rgb="FFE7EEF5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B8CCE4"/>
        </patternFill>
      </fill>
    </dxf>
    <dxf>
      <fill>
        <patternFill>
          <bgColor rgb="FFE7EEF5"/>
        </patternFill>
      </fill>
    </dxf>
    <dxf>
      <fill>
        <patternFill>
          <bgColor rgb="FFB8CCE4"/>
        </patternFill>
      </fill>
    </dxf>
    <dxf>
      <fill>
        <patternFill>
          <bgColor rgb="FFE7EEF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B8CCE4"/>
      <color rgb="FFB8D1E4"/>
      <color rgb="FFE7EEF5"/>
      <color rgb="FFE7EEF8"/>
      <color rgb="FFEEF3F8"/>
      <color rgb="FFE1EAF3"/>
      <color rgb="FF0C2577"/>
      <color rgb="FFFFFF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Table!$F$4:$F$7</c:f>
              <c:strCache>
                <c:ptCount val="4"/>
                <c:pt idx="0">
                  <c:v>Estimated Reference Load (kWh/hour)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0.92608270000000004</c:v>
                </c:pt>
                <c:pt idx="1">
                  <c:v>0.84408360000000004</c:v>
                </c:pt>
                <c:pt idx="2">
                  <c:v>0.72955000000000003</c:v>
                </c:pt>
                <c:pt idx="3">
                  <c:v>0.71684289999999995</c:v>
                </c:pt>
                <c:pt idx="4">
                  <c:v>0.68316759999999999</c:v>
                </c:pt>
                <c:pt idx="5">
                  <c:v>0.69847340000000002</c:v>
                </c:pt>
                <c:pt idx="6">
                  <c:v>0.76889529999999995</c:v>
                </c:pt>
                <c:pt idx="7">
                  <c:v>0.59529960000000004</c:v>
                </c:pt>
                <c:pt idx="8">
                  <c:v>0.10903069999999999</c:v>
                </c:pt>
                <c:pt idx="9">
                  <c:v>-0.61653020000000003</c:v>
                </c:pt>
                <c:pt idx="10">
                  <c:v>-1.222051</c:v>
                </c:pt>
                <c:pt idx="11">
                  <c:v>-1.574624</c:v>
                </c:pt>
                <c:pt idx="12">
                  <c:v>-1.6143479999999999</c:v>
                </c:pt>
                <c:pt idx="13">
                  <c:v>-1.486715</c:v>
                </c:pt>
                <c:pt idx="14">
                  <c:v>-1.1871529999999999</c:v>
                </c:pt>
                <c:pt idx="15">
                  <c:v>-0.61160729999999996</c:v>
                </c:pt>
                <c:pt idx="16">
                  <c:v>9.0683700000000006E-2</c:v>
                </c:pt>
                <c:pt idx="17">
                  <c:v>0.87138490000000002</c:v>
                </c:pt>
                <c:pt idx="18">
                  <c:v>1.408887</c:v>
                </c:pt>
                <c:pt idx="19">
                  <c:v>1.609478</c:v>
                </c:pt>
                <c:pt idx="20">
                  <c:v>1.6198729999999999</c:v>
                </c:pt>
                <c:pt idx="21">
                  <c:v>1.530653</c:v>
                </c:pt>
                <c:pt idx="22">
                  <c:v>1.3107660000000001</c:v>
                </c:pt>
                <c:pt idx="23">
                  <c:v>1.0432650000000001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38-46B0-8C62-37CB2EE352DD}"/>
            </c:ext>
          </c:extLst>
        </c:ser>
        <c:ser>
          <c:idx val="0"/>
          <c:order val="1"/>
          <c:tx>
            <c:strRef>
              <c:f>Table!$G$4:$G$7</c:f>
              <c:strCache>
                <c:ptCount val="4"/>
                <c:pt idx="0">
                  <c:v>Observed Load (kWh/hour)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0.96927580000000002</c:v>
                </c:pt>
                <c:pt idx="1">
                  <c:v>0.87629960000000007</c:v>
                </c:pt>
                <c:pt idx="2">
                  <c:v>0.79165130000000006</c:v>
                </c:pt>
                <c:pt idx="3">
                  <c:v>0.72798809999999992</c:v>
                </c:pt>
                <c:pt idx="4">
                  <c:v>0.68961879999999998</c:v>
                </c:pt>
                <c:pt idx="5">
                  <c:v>0.69435730000000007</c:v>
                </c:pt>
                <c:pt idx="6">
                  <c:v>0.73863039999999991</c:v>
                </c:pt>
                <c:pt idx="7">
                  <c:v>0.5738531</c:v>
                </c:pt>
                <c:pt idx="8">
                  <c:v>0.12087059999999999</c:v>
                </c:pt>
                <c:pt idx="9">
                  <c:v>-0.59242329999999999</c:v>
                </c:pt>
                <c:pt idx="10">
                  <c:v>-1.1742486000000001</c:v>
                </c:pt>
                <c:pt idx="11">
                  <c:v>-1.4975905</c:v>
                </c:pt>
                <c:pt idx="12">
                  <c:v>-1.5871565999999999</c:v>
                </c:pt>
                <c:pt idx="13">
                  <c:v>-1.4700873000000001</c:v>
                </c:pt>
                <c:pt idx="14">
                  <c:v>-1.1686748999999998</c:v>
                </c:pt>
                <c:pt idx="15">
                  <c:v>-0.65639189999999992</c:v>
                </c:pt>
                <c:pt idx="16">
                  <c:v>-5.4897299999999982E-2</c:v>
                </c:pt>
                <c:pt idx="17">
                  <c:v>0.69409340000000008</c:v>
                </c:pt>
                <c:pt idx="18">
                  <c:v>1.2675099000000001</c:v>
                </c:pt>
                <c:pt idx="19">
                  <c:v>1.4762956</c:v>
                </c:pt>
                <c:pt idx="20">
                  <c:v>1.4792850999999998</c:v>
                </c:pt>
                <c:pt idx="21">
                  <c:v>1.4339497000000001</c:v>
                </c:pt>
                <c:pt idx="22">
                  <c:v>1.2507531000000001</c:v>
                </c:pt>
                <c:pt idx="23">
                  <c:v>1.0445653000000001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38-46B0-8C62-37CB2EE35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53472"/>
        <c:axId val="376954032"/>
      </c:scatterChart>
      <c:valAx>
        <c:axId val="3769534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4032"/>
        <c:crosses val="autoZero"/>
        <c:crossBetween val="midCat"/>
        <c:majorUnit val="1"/>
      </c:valAx>
      <c:valAx>
        <c:axId val="3769540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3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35718</xdr:rowOff>
    </xdr:from>
    <xdr:to>
      <xdr:col>3</xdr:col>
      <xdr:colOff>628650</xdr:colOff>
      <xdr:row>35</xdr:row>
      <xdr:rowOff>175933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658812</xdr:colOff>
      <xdr:row>0</xdr:row>
      <xdr:rowOff>0</xdr:rowOff>
    </xdr:from>
    <xdr:to>
      <xdr:col>14</xdr:col>
      <xdr:colOff>8195</xdr:colOff>
      <xdr:row>3</xdr:row>
      <xdr:rowOff>9983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5000AE-C077-4135-841C-7AF3A08C5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4656" y="0"/>
          <a:ext cx="2398745" cy="648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5"/>
  <sheetViews>
    <sheetView tabSelected="1" zoomScale="80" zoomScaleNormal="80" workbookViewId="0">
      <selection activeCell="C6" sqref="C6"/>
    </sheetView>
  </sheetViews>
  <sheetFormatPr defaultColWidth="9.15234375" defaultRowHeight="12.45" x14ac:dyDescent="0.3"/>
  <cols>
    <col min="1" max="1" width="27" style="41" bestFit="1" customWidth="1"/>
    <col min="2" max="2" width="31.53515625" style="41" customWidth="1"/>
    <col min="3" max="3" width="30.84375" style="41" customWidth="1"/>
    <col min="4" max="4" width="10.3046875" style="41" customWidth="1"/>
    <col min="5" max="5" width="17.84375" style="41" customWidth="1"/>
    <col min="6" max="6" width="16.15234375" style="41" customWidth="1"/>
    <col min="7" max="7" width="13.3046875" style="41" customWidth="1"/>
    <col min="8" max="8" width="13" style="41" customWidth="1"/>
    <col min="9" max="9" width="15.53515625" style="41" customWidth="1"/>
    <col min="10" max="14" width="11.3828125" style="41" customWidth="1"/>
    <col min="15" max="15" width="11.3828125" style="41" bestFit="1" customWidth="1"/>
    <col min="16" max="16" width="19" style="41" customWidth="1"/>
    <col min="17" max="17" width="12.69140625" style="41" customWidth="1"/>
    <col min="18" max="18" width="9.15234375" style="41"/>
    <col min="19" max="21" width="10" style="41" bestFit="1" customWidth="1"/>
    <col min="22" max="16384" width="9.15234375" style="41"/>
  </cols>
  <sheetData>
    <row r="1" spans="1:23" ht="17.25" customHeight="1" thickBot="1" x14ac:dyDescent="0.4">
      <c r="A1" s="102" t="s">
        <v>256</v>
      </c>
      <c r="B1" s="102"/>
      <c r="C1" s="102"/>
      <c r="D1"/>
      <c r="I1" s="49"/>
      <c r="J1" s="49"/>
      <c r="K1" s="50"/>
      <c r="L1" s="51"/>
    </row>
    <row r="2" spans="1:23" ht="17.25" customHeight="1" thickBot="1" x14ac:dyDescent="0.45">
      <c r="A2" s="40"/>
      <c r="C2" s="42"/>
      <c r="D2" s="42"/>
      <c r="F2" s="49" t="s">
        <v>188</v>
      </c>
      <c r="G2" s="64">
        <f>IFERROR(DGET(data,"Enrolled",_xlnm.Criteria),0)</f>
        <v>6277</v>
      </c>
      <c r="I2" s="52"/>
      <c r="J2" s="49"/>
      <c r="K2" s="50"/>
      <c r="L2" s="51"/>
    </row>
    <row r="3" spans="1:23" ht="17.25" customHeight="1" thickBot="1" x14ac:dyDescent="0.4">
      <c r="A3" s="77"/>
      <c r="B3" s="75"/>
      <c r="C3" s="76"/>
      <c r="D3" s="42"/>
      <c r="K3" s="53"/>
    </row>
    <row r="4" spans="1:23" ht="17.25" customHeight="1" thickBot="1" x14ac:dyDescent="0.35">
      <c r="A4" s="78" t="s">
        <v>255</v>
      </c>
      <c r="B4" s="36" t="s">
        <v>226</v>
      </c>
      <c r="C4" s="42"/>
      <c r="D4" s="42"/>
      <c r="E4" s="111" t="s">
        <v>1</v>
      </c>
      <c r="F4" s="112" t="str">
        <f>"Estimated Reference Load ("&amp;IF(Result_type="Aggregate impact","MWh","kWh")&amp;"/hour)"</f>
        <v>Estimated Reference Load (kWh/hour)</v>
      </c>
      <c r="G4" s="112" t="str">
        <f>"Observed Load ("&amp;IF(Result_type="Aggregate Impact","MWh/hour)","kWh/hour)")</f>
        <v>Observed Load (kWh/hour)</v>
      </c>
      <c r="H4" s="112" t="str">
        <f>"Estimated Load Impact ("&amp;IF(Result_type="Aggregate Impact","MWh/hour)","kWh/hour)")</f>
        <v>Estimated Load Impact (kWh/hour)</v>
      </c>
      <c r="I4" s="89" t="s">
        <v>158</v>
      </c>
      <c r="J4" s="90" t="str">
        <f>"Uncertainty Adjusted Impact ("&amp;IF(Result_type="Aggregate Impact","MWh/hr)- Percentiles","kWh/hr)- Percentiles")</f>
        <v>Uncertainty Adjusted Impact (kWh/hr)- Percentiles</v>
      </c>
      <c r="K4" s="91"/>
      <c r="L4" s="91"/>
      <c r="M4" s="91"/>
      <c r="N4" s="92"/>
    </row>
    <row r="5" spans="1:23" ht="17.25" customHeight="1" thickBot="1" x14ac:dyDescent="0.35">
      <c r="A5" s="37" t="s">
        <v>224</v>
      </c>
      <c r="B5" s="35" t="s">
        <v>263</v>
      </c>
      <c r="C5" s="42" t="str">
        <f>IF(Lookups!I21=TRUE, "","Rate selection does not apply")</f>
        <v/>
      </c>
      <c r="D5" s="42"/>
      <c r="E5" s="111"/>
      <c r="F5" s="112"/>
      <c r="G5" s="112"/>
      <c r="H5" s="112"/>
      <c r="I5" s="89"/>
      <c r="J5" s="93"/>
      <c r="K5" s="94"/>
      <c r="L5" s="94"/>
      <c r="M5" s="94"/>
      <c r="N5" s="95"/>
    </row>
    <row r="6" spans="1:23" ht="17.25" customHeight="1" thickBot="1" x14ac:dyDescent="0.35">
      <c r="A6" s="37" t="s">
        <v>13</v>
      </c>
      <c r="B6" s="35" t="s">
        <v>199</v>
      </c>
      <c r="C6" s="42"/>
      <c r="D6" s="42"/>
      <c r="E6" s="111"/>
      <c r="F6" s="112"/>
      <c r="G6" s="112"/>
      <c r="H6" s="112"/>
      <c r="I6" s="89"/>
      <c r="J6" s="100" t="s">
        <v>2</v>
      </c>
      <c r="K6" s="103" t="s">
        <v>3</v>
      </c>
      <c r="L6" s="105" t="s">
        <v>4</v>
      </c>
      <c r="M6" s="107" t="s">
        <v>5</v>
      </c>
      <c r="N6" s="109" t="s">
        <v>6</v>
      </c>
      <c r="P6" s="96" t="s">
        <v>259</v>
      </c>
      <c r="Q6" s="97"/>
    </row>
    <row r="7" spans="1:23" ht="17.25" customHeight="1" thickBot="1" x14ac:dyDescent="0.35">
      <c r="A7" s="37" t="s">
        <v>222</v>
      </c>
      <c r="B7" s="38" t="s">
        <v>219</v>
      </c>
      <c r="C7" s="42"/>
      <c r="D7" s="42"/>
      <c r="E7" s="111"/>
      <c r="F7" s="112"/>
      <c r="G7" s="112"/>
      <c r="H7" s="112"/>
      <c r="I7" s="89"/>
      <c r="J7" s="101"/>
      <c r="K7" s="104"/>
      <c r="L7" s="106"/>
      <c r="M7" s="108"/>
      <c r="N7" s="110"/>
      <c r="P7" s="98"/>
      <c r="Q7" s="99"/>
    </row>
    <row r="8" spans="1:23" ht="17.25" customHeight="1" thickBot="1" x14ac:dyDescent="0.4">
      <c r="A8" s="39" t="s">
        <v>254</v>
      </c>
      <c r="B8" s="38" t="s">
        <v>231</v>
      </c>
      <c r="C8" s="70"/>
      <c r="D8" s="48"/>
      <c r="E8" s="12">
        <v>1</v>
      </c>
      <c r="F8" s="16">
        <f>IF(Enrolled=0,"n/a",DGET(data,"Ref_hr1",_xlnm.Criteria)*1)</f>
        <v>0.92608270000000004</v>
      </c>
      <c r="G8" s="16">
        <f t="shared" ref="G8:G31" si="0">IF(Enrolled=0,"n/a",F8-H8)</f>
        <v>0.96927580000000002</v>
      </c>
      <c r="H8" s="83">
        <f>IF(Enrolled=0,"n/a",DGET(data,"Pctile50_hr1",_xlnm.Criteria)*1)</f>
        <v>-4.3193099999999998E-2</v>
      </c>
      <c r="I8" s="16">
        <f>IF(Enrolled=0,"n/a",DGET(data,"Temp_hr1",_xlnm.Criteria))</f>
        <v>63.308149999999998</v>
      </c>
      <c r="J8" s="16">
        <f>IF(Enrolled=0,"n/a",DGET(data,"Pctile10_hr1",_xlnm.Criteria)*1)</f>
        <v>-0.1129083</v>
      </c>
      <c r="K8" s="16">
        <f>IF(Enrolled=0,"n/a",DGET(data,"Pctile30_hr1",_xlnm.Criteria)*1)</f>
        <v>-7.1720000000000006E-2</v>
      </c>
      <c r="L8" s="16">
        <f>H8</f>
        <v>-4.3193099999999998E-2</v>
      </c>
      <c r="M8" s="16">
        <f>IF(Enrolled=0,"n/a",DGET(data,"Pctile70_hr1",_xlnm.Criteria)*1)</f>
        <v>-1.46663E-2</v>
      </c>
      <c r="N8" s="16">
        <f>IF(Enrolled=0,"n/a",DGET(data,"Pctile90_hr1",_xlnm.Criteria)*1)</f>
        <v>2.6522E-2</v>
      </c>
      <c r="P8" s="59" t="s">
        <v>257</v>
      </c>
      <c r="Q8" s="60"/>
      <c r="S8" s="80"/>
      <c r="T8" s="80"/>
      <c r="U8" s="80"/>
      <c r="V8" s="82"/>
      <c r="W8" s="85"/>
    </row>
    <row r="9" spans="1:23" ht="17.25" customHeight="1" x14ac:dyDescent="0.35">
      <c r="D9" s="43"/>
      <c r="E9" s="12">
        <v>2</v>
      </c>
      <c r="F9" s="16">
        <f>IF(Enrolled=0,"n/a",DGET(data,"Ref_hr2",_xlnm.Criteria)*1)</f>
        <v>0.84408360000000004</v>
      </c>
      <c r="G9" s="16">
        <f t="shared" si="0"/>
        <v>0.87629960000000007</v>
      </c>
      <c r="H9" s="83">
        <f>IF(Enrolled=0,"n/a",DGET(data,"Pctile50_hr2",_xlnm.Criteria)*1)</f>
        <v>-3.2216000000000002E-2</v>
      </c>
      <c r="I9" s="16">
        <f>IF(Enrolled=0,"n/a",DGET(data,"Temp_hr2",_xlnm.Criteria))</f>
        <v>62.592590000000001</v>
      </c>
      <c r="J9" s="16">
        <f>IF(Enrolled=0,"n/a",DGET(data,"Pctile10_hr2",_xlnm.Criteria)*1)</f>
        <v>-9.8390699999999998E-2</v>
      </c>
      <c r="K9" s="16">
        <f>IF(Enrolled=0,"n/a",DGET(data,"Pctile30_hr2",_xlnm.Criteria)*1)</f>
        <v>-5.9294100000000002E-2</v>
      </c>
      <c r="L9" s="16">
        <f t="shared" ref="L9:L31" si="1">H9</f>
        <v>-3.2216000000000002E-2</v>
      </c>
      <c r="M9" s="16">
        <f>IF(Enrolled=0,"n/a",DGET(data,"Pctile70_hr2",_xlnm.Criteria)*1)</f>
        <v>-5.1377999999999997E-3</v>
      </c>
      <c r="N9" s="16">
        <f>IF(Enrolled=0,"n/a",DGET(data,"Pctile90_hr2",_xlnm.Criteria)*1)</f>
        <v>3.3958799999999997E-2</v>
      </c>
      <c r="P9" s="59" t="s">
        <v>258</v>
      </c>
      <c r="Q9" s="61"/>
      <c r="S9" s="80"/>
      <c r="T9" s="80"/>
      <c r="U9" s="80"/>
    </row>
    <row r="10" spans="1:23" ht="17.25" customHeight="1" thickBot="1" x14ac:dyDescent="0.4">
      <c r="C10" s="44"/>
      <c r="D10" s="71"/>
      <c r="E10" s="12">
        <v>3</v>
      </c>
      <c r="F10" s="16">
        <f>IF(Enrolled=0,"n/a",DGET(data,"Ref_hr3",_xlnm.Criteria)*1)</f>
        <v>0.72955000000000003</v>
      </c>
      <c r="G10" s="16">
        <f t="shared" si="0"/>
        <v>0.79165130000000006</v>
      </c>
      <c r="H10" s="83">
        <f>IF(Enrolled=0,"n/a",DGET(data,"Pctile50_hr3",_xlnm.Criteria)*1)</f>
        <v>-6.2101299999999998E-2</v>
      </c>
      <c r="I10" s="16">
        <f>IF(Enrolled=0,"n/a",DGET(data,"Temp_hr3",_xlnm.Criteria))</f>
        <v>61.712499999999999</v>
      </c>
      <c r="J10" s="16">
        <f>IF(Enrolled=0,"n/a",DGET(data,"Pctile10_hr3",_xlnm.Criteria)*1)</f>
        <v>-0.14017189999999999</v>
      </c>
      <c r="K10" s="16">
        <f>IF(Enrolled=0,"n/a",DGET(data,"Pctile30_hr3",_xlnm.Criteria)*1)</f>
        <v>-9.4047099999999995E-2</v>
      </c>
      <c r="L10" s="16">
        <f t="shared" si="1"/>
        <v>-6.2101299999999998E-2</v>
      </c>
      <c r="M10" s="16">
        <f>IF(Enrolled=0,"n/a",DGET(data,"Pctile70_hr3",_xlnm.Criteria)*1)</f>
        <v>-3.0155399999999999E-2</v>
      </c>
      <c r="N10" s="16">
        <f>IF(Enrolled=0,"n/a",DGET(data,"Pctile90_hr3",_xlnm.Criteria)*1)</f>
        <v>1.5969299999999999E-2</v>
      </c>
      <c r="P10" s="62" t="str">
        <f>IF(rate="GDR TOU-DR-P","TOU Semi-Peak","TOU Off-Peak Period")</f>
        <v>TOU Off-Peak Period</v>
      </c>
      <c r="Q10" s="63"/>
      <c r="S10" s="80"/>
      <c r="T10" s="80"/>
      <c r="U10" s="80"/>
    </row>
    <row r="11" spans="1:23" ht="17.25" customHeight="1" x14ac:dyDescent="0.35">
      <c r="A11" s="45"/>
      <c r="B11" s="46"/>
      <c r="C11" s="47"/>
      <c r="D11" s="47"/>
      <c r="E11" s="12">
        <v>4</v>
      </c>
      <c r="F11" s="16">
        <f>IF(Enrolled=0,"n/a",DGET(data,"Ref_hr4",_xlnm.Criteria)*1)</f>
        <v>0.71684289999999995</v>
      </c>
      <c r="G11" s="16">
        <f t="shared" si="0"/>
        <v>0.72798809999999992</v>
      </c>
      <c r="H11" s="83">
        <f>IF(Enrolled=0,"n/a",DGET(data,"Pctile50_hr4",_xlnm.Criteria)*1)</f>
        <v>-1.1145199999999999E-2</v>
      </c>
      <c r="I11" s="16">
        <f>IF(Enrolled=0,"n/a",DGET(data,"Temp_hr4",_xlnm.Criteria))</f>
        <v>61.614469999999997</v>
      </c>
      <c r="J11" s="16">
        <f>IF(Enrolled=0,"n/a",DGET(data,"Pctile10_hr4",_xlnm.Criteria)*1)</f>
        <v>-6.3278100000000004E-2</v>
      </c>
      <c r="K11" s="16">
        <f>IF(Enrolled=0,"n/a",DGET(data,"Pctile30_hr4",_xlnm.Criteria)*1)</f>
        <v>-3.2477600000000002E-2</v>
      </c>
      <c r="L11" s="16">
        <f t="shared" si="1"/>
        <v>-1.1145199999999999E-2</v>
      </c>
      <c r="M11" s="16">
        <f>IF(Enrolled=0,"n/a",DGET(data,"Pctile70_hr4",_xlnm.Criteria)*1)</f>
        <v>1.0187099999999999E-2</v>
      </c>
      <c r="N11" s="16">
        <f>IF(Enrolled=0,"n/a",DGET(data,"Pctile90_hr4",_xlnm.Criteria)*1)</f>
        <v>4.0987599999999999E-2</v>
      </c>
      <c r="S11" s="80"/>
      <c r="T11" s="80"/>
      <c r="U11" s="80"/>
    </row>
    <row r="12" spans="1:23" ht="17.25" customHeight="1" x14ac:dyDescent="0.35">
      <c r="D12" s="43"/>
      <c r="E12" s="12">
        <v>5</v>
      </c>
      <c r="F12" s="16">
        <f>IF(Enrolled=0,"n/a",DGET(data,"Ref_hr5",_xlnm.Criteria)*1)</f>
        <v>0.68316759999999999</v>
      </c>
      <c r="G12" s="16">
        <f t="shared" si="0"/>
        <v>0.68961879999999998</v>
      </c>
      <c r="H12" s="83">
        <f>IF(Enrolled=0,"n/a",DGET(data,"Pctile50_hr5",_xlnm.Criteria)*1)</f>
        <v>-6.4511999999999998E-3</v>
      </c>
      <c r="I12" s="16">
        <f>IF(Enrolled=0,"n/a",DGET(data,"Temp_hr5",_xlnm.Criteria))</f>
        <v>60.785989999999998</v>
      </c>
      <c r="J12" s="16">
        <f>IF(Enrolled=0,"n/a",DGET(data,"Pctile10_hr5",_xlnm.Criteria)*1)</f>
        <v>-4.65659E-2</v>
      </c>
      <c r="K12" s="16">
        <f>IF(Enrolled=0,"n/a",DGET(data,"Pctile30_hr5",_xlnm.Criteria)*1)</f>
        <v>-2.2865799999999999E-2</v>
      </c>
      <c r="L12" s="16">
        <f t="shared" si="1"/>
        <v>-6.4511999999999998E-3</v>
      </c>
      <c r="M12" s="16">
        <f>IF(Enrolled=0,"n/a",DGET(data,"Pctile70_hr5",_xlnm.Criteria)*1)</f>
        <v>9.9635000000000001E-3</v>
      </c>
      <c r="N12" s="16">
        <f>IF(Enrolled=0,"n/a",DGET(data,"Pctile90_hr5",_xlnm.Criteria)*1)</f>
        <v>3.3663600000000002E-2</v>
      </c>
      <c r="S12" s="80"/>
      <c r="T12" s="80"/>
      <c r="U12" s="80"/>
    </row>
    <row r="13" spans="1:23" ht="17.25" customHeight="1" x14ac:dyDescent="0.35">
      <c r="C13" s="44"/>
      <c r="D13" s="44"/>
      <c r="E13" s="12">
        <v>6</v>
      </c>
      <c r="F13" s="16">
        <f>IF(Enrolled=0,"n/a",DGET(data,"Ref_hr6",_xlnm.Criteria)*1)</f>
        <v>0.69847340000000002</v>
      </c>
      <c r="G13" s="16">
        <f>IF(Enrolled=0,"n/a",F13-H13)</f>
        <v>0.69435730000000007</v>
      </c>
      <c r="H13" s="83">
        <f>IF(Enrolled=0,"n/a",DGET(data,"Pctile50_hr6",_xlnm.Criteria)*1)</f>
        <v>4.1161000000000001E-3</v>
      </c>
      <c r="I13" s="16">
        <f>IF(Enrolled=0,"n/a",DGET(data,"Temp_hr6",_xlnm.Criteria))</f>
        <v>60.577089999999998</v>
      </c>
      <c r="J13" s="16">
        <f>IF(Enrolled=0,"n/a",DGET(data,"Pctile10_hr6",_xlnm.Criteria)*1)</f>
        <v>-3.2140799999999997E-2</v>
      </c>
      <c r="K13" s="16">
        <f>IF(Enrolled=0,"n/a",DGET(data,"Pctile30_hr6",_xlnm.Criteria)*1)</f>
        <v>-1.0719899999999999E-2</v>
      </c>
      <c r="L13" s="16">
        <f t="shared" si="1"/>
        <v>4.1161000000000001E-3</v>
      </c>
      <c r="M13" s="16">
        <f>IF(Enrolled=0,"n/a",DGET(data,"Pctile70_hr6",_xlnm.Criteria)*1)</f>
        <v>1.89521E-2</v>
      </c>
      <c r="N13" s="16">
        <f>IF(Enrolled=0,"n/a",DGET(data,"Pctile90_hr6",_xlnm.Criteria)*1)</f>
        <v>4.0372900000000003E-2</v>
      </c>
      <c r="S13" s="80"/>
      <c r="T13" s="80"/>
      <c r="U13" s="80"/>
    </row>
    <row r="14" spans="1:23" ht="14.15" x14ac:dyDescent="0.35">
      <c r="A14" s="45"/>
      <c r="B14" s="46"/>
      <c r="C14" s="47"/>
      <c r="D14" s="47"/>
      <c r="E14" s="12">
        <v>7</v>
      </c>
      <c r="F14" s="16">
        <f>IF(Enrolled=0,"n/a",DGET(data,"Ref_hr7",_xlnm.Criteria)*1)</f>
        <v>0.76889529999999995</v>
      </c>
      <c r="G14" s="16">
        <f t="shared" si="0"/>
        <v>0.73863039999999991</v>
      </c>
      <c r="H14" s="83">
        <f>IF(Enrolled=0,"n/a",DGET(data,"Pctile50_hr7",_xlnm.Criteria)*1)</f>
        <v>3.0264900000000001E-2</v>
      </c>
      <c r="I14" s="16">
        <f>IF(Enrolled=0,"n/a",DGET(data,"Temp_hr7",_xlnm.Criteria))</f>
        <v>59.960320000000003</v>
      </c>
      <c r="J14" s="16">
        <f>IF(Enrolled=0,"n/a",DGET(data,"Pctile10_hr7",_xlnm.Criteria)*1)</f>
        <v>-1.37655E-2</v>
      </c>
      <c r="K14" s="16">
        <f>IF(Enrolled=0,"n/a",DGET(data,"Pctile30_hr7",_xlnm.Criteria)*1)</f>
        <v>1.2248E-2</v>
      </c>
      <c r="L14" s="16">
        <f t="shared" si="1"/>
        <v>3.0264900000000001E-2</v>
      </c>
      <c r="M14" s="16">
        <f>IF(Enrolled=0,"n/a",DGET(data,"Pctile70_hr7",_xlnm.Criteria)*1)</f>
        <v>4.82818E-2</v>
      </c>
      <c r="N14" s="16">
        <f>IF(Enrolled=0,"n/a",DGET(data,"Pctile90_hr7",_xlnm.Criteria)*1)</f>
        <v>7.4295399999999998E-2</v>
      </c>
      <c r="S14" s="80"/>
      <c r="T14" s="80"/>
      <c r="U14" s="80"/>
    </row>
    <row r="15" spans="1:23" ht="14.15" x14ac:dyDescent="0.35">
      <c r="D15" s="43"/>
      <c r="E15" s="12">
        <v>8</v>
      </c>
      <c r="F15" s="16">
        <f>IF(Enrolled=0,"n/a",DGET(data,"Ref_hr8",_xlnm.Criteria)*1)</f>
        <v>0.59529960000000004</v>
      </c>
      <c r="G15" s="16">
        <f t="shared" si="0"/>
        <v>0.5738531</v>
      </c>
      <c r="H15" s="83">
        <f>IF(Enrolled=0,"n/a",DGET(data,"Pctile50_hr8",_xlnm.Criteria)*1)</f>
        <v>2.14465E-2</v>
      </c>
      <c r="I15" s="16">
        <f>IF(Enrolled=0,"n/a",DGET(data,"Temp_hr8",_xlnm.Criteria))</f>
        <v>61.100029999999997</v>
      </c>
      <c r="J15" s="16">
        <f>IF(Enrolled=0,"n/a",DGET(data,"Pctile10_hr8",_xlnm.Criteria)*1)</f>
        <v>-3.0291599999999998E-2</v>
      </c>
      <c r="K15" s="16">
        <f>IF(Enrolled=0,"n/a",DGET(data,"Pctile30_hr8",_xlnm.Criteria)*1)</f>
        <v>2.7569999999999998E-4</v>
      </c>
      <c r="L15" s="16">
        <f t="shared" si="1"/>
        <v>2.14465E-2</v>
      </c>
      <c r="M15" s="16">
        <f>IF(Enrolled=0,"n/a",DGET(data,"Pctile70_hr8",_xlnm.Criteria)*1)</f>
        <v>4.2617299999999997E-2</v>
      </c>
      <c r="N15" s="16">
        <f>IF(Enrolled=0,"n/a",DGET(data,"Pctile90_hr8",_xlnm.Criteria)*1)</f>
        <v>7.3184600000000002E-2</v>
      </c>
      <c r="S15" s="80"/>
      <c r="T15" s="80"/>
      <c r="U15" s="80"/>
    </row>
    <row r="16" spans="1:23" ht="14.15" x14ac:dyDescent="0.35">
      <c r="C16" s="44"/>
      <c r="D16" s="44"/>
      <c r="E16" s="12">
        <v>9</v>
      </c>
      <c r="F16" s="16">
        <f>IF(Enrolled=0,"n/a",DGET(data,"Ref_hr9",_xlnm.Criteria)*1)</f>
        <v>0.10903069999999999</v>
      </c>
      <c r="G16" s="16">
        <f t="shared" si="0"/>
        <v>0.12087059999999999</v>
      </c>
      <c r="H16" s="83">
        <f>IF(Enrolled=0,"n/a",DGET(data,"Pctile50_hr9",_xlnm.Criteria)*1)</f>
        <v>-1.18399E-2</v>
      </c>
      <c r="I16" s="16">
        <f>IF(Enrolled=0,"n/a",DGET(data,"Temp_hr9",_xlnm.Criteria))</f>
        <v>65.802440000000004</v>
      </c>
      <c r="J16" s="16">
        <f>IF(Enrolled=0,"n/a",DGET(data,"Pctile10_hr9",_xlnm.Criteria)*1)</f>
        <v>-6.8930599999999995E-2</v>
      </c>
      <c r="K16" s="16">
        <f>IF(Enrolled=0,"n/a",DGET(data,"Pctile30_hr9",_xlnm.Criteria)*1)</f>
        <v>-3.52009E-2</v>
      </c>
      <c r="L16" s="16">
        <f t="shared" si="1"/>
        <v>-1.18399E-2</v>
      </c>
      <c r="M16" s="16">
        <f>IF(Enrolled=0,"n/a",DGET(data,"Pctile70_hr9",_xlnm.Criteria)*1)</f>
        <v>1.1521200000000001E-2</v>
      </c>
      <c r="N16" s="16">
        <f>IF(Enrolled=0,"n/a",DGET(data,"Pctile90_hr9",_xlnm.Criteria)*1)</f>
        <v>4.5250899999999997E-2</v>
      </c>
      <c r="S16" s="80"/>
      <c r="T16" s="80"/>
      <c r="U16" s="80"/>
    </row>
    <row r="17" spans="1:23" ht="14.15" x14ac:dyDescent="0.35">
      <c r="A17" s="45"/>
      <c r="B17" s="46"/>
      <c r="C17" s="47"/>
      <c r="D17" s="47"/>
      <c r="E17" s="12">
        <v>10</v>
      </c>
      <c r="F17" s="16">
        <f>IF(Enrolled=0,"n/a",DGET(data,"Ref_hr10",_xlnm.Criteria)*1)</f>
        <v>-0.61653020000000003</v>
      </c>
      <c r="G17" s="16">
        <f t="shared" si="0"/>
        <v>-0.59242329999999999</v>
      </c>
      <c r="H17" s="83">
        <f>IF(Enrolled=0,"n/a",DGET(data,"Pctile50_hr10",_xlnm.Criteria)*1)</f>
        <v>-2.4106900000000001E-2</v>
      </c>
      <c r="I17" s="16">
        <f>IF(Enrolled=0,"n/a",DGET(data,"Temp_hr10",_xlnm.Criteria))</f>
        <v>71.762550000000005</v>
      </c>
      <c r="J17" s="16">
        <f>IF(Enrolled=0,"n/a",DGET(data,"Pctile10_hr10",_xlnm.Criteria)*1)</f>
        <v>-9.6275899999999998E-2</v>
      </c>
      <c r="K17" s="16">
        <f>IF(Enrolled=0,"n/a",DGET(data,"Pctile30_hr10",_xlnm.Criteria)*1)</f>
        <v>-5.3637799999999999E-2</v>
      </c>
      <c r="L17" s="16">
        <f t="shared" si="1"/>
        <v>-2.4106900000000001E-2</v>
      </c>
      <c r="M17" s="16">
        <f>IF(Enrolled=0,"n/a",DGET(data,"Pctile70_hr10",_xlnm.Criteria)*1)</f>
        <v>5.4241000000000003E-3</v>
      </c>
      <c r="N17" s="16">
        <f>IF(Enrolled=0,"n/a",DGET(data,"Pctile90_hr10",_xlnm.Criteria)*1)</f>
        <v>4.8062100000000003E-2</v>
      </c>
      <c r="S17" s="80"/>
      <c r="T17" s="80"/>
      <c r="U17" s="80"/>
    </row>
    <row r="18" spans="1:23" ht="14.15" x14ac:dyDescent="0.35">
      <c r="D18" s="43"/>
      <c r="E18" s="12">
        <v>11</v>
      </c>
      <c r="F18" s="16">
        <f>IF(Enrolled=0,"n/a",DGET(data,"Ref_hr11",_xlnm.Criteria)*1)</f>
        <v>-1.222051</v>
      </c>
      <c r="G18" s="16">
        <f t="shared" si="0"/>
        <v>-1.1742486000000001</v>
      </c>
      <c r="H18" s="83">
        <f>IF(Enrolled=0,"n/a",DGET(data,"Pctile50_hr11",_xlnm.Criteria)*1)</f>
        <v>-4.7802400000000002E-2</v>
      </c>
      <c r="I18" s="16">
        <f>IF(Enrolled=0,"n/a",DGET(data,"Temp_hr11",_xlnm.Criteria))</f>
        <v>77.390900000000002</v>
      </c>
      <c r="J18" s="16">
        <f>IF(Enrolled=0,"n/a",DGET(data,"Pctile10_hr11",_xlnm.Criteria)*1)</f>
        <v>-0.13990830000000001</v>
      </c>
      <c r="K18" s="16">
        <f>IF(Enrolled=0,"n/a",DGET(data,"Pctile30_hr11",_xlnm.Criteria)*1)</f>
        <v>-8.5491399999999995E-2</v>
      </c>
      <c r="L18" s="16">
        <f t="shared" si="1"/>
        <v>-4.7802400000000002E-2</v>
      </c>
      <c r="M18" s="16">
        <f>IF(Enrolled=0,"n/a",DGET(data,"Pctile70_hr11",_xlnm.Criteria)*1)</f>
        <v>-1.01134E-2</v>
      </c>
      <c r="N18" s="16">
        <f>IF(Enrolled=0,"n/a",DGET(data,"Pctile90_hr11",_xlnm.Criteria)*1)</f>
        <v>4.4303599999999999E-2</v>
      </c>
      <c r="S18" s="80"/>
      <c r="T18" s="80"/>
      <c r="U18" s="80"/>
      <c r="V18" s="54"/>
      <c r="W18" s="54"/>
    </row>
    <row r="19" spans="1:23" ht="14.15" x14ac:dyDescent="0.35">
      <c r="C19" s="44"/>
      <c r="D19" s="44"/>
      <c r="E19" s="12">
        <v>12</v>
      </c>
      <c r="F19" s="16">
        <f>IF(Enrolled=0,"n/a",DGET(data,"Ref_hr12",_xlnm.Criteria)*1)</f>
        <v>-1.574624</v>
      </c>
      <c r="G19" s="16">
        <f t="shared" si="0"/>
        <v>-1.4975905</v>
      </c>
      <c r="H19" s="83">
        <f>IF(Enrolled=0,"n/a",DGET(data,"Pctile50_hr12",_xlnm.Criteria)*1)</f>
        <v>-7.7033500000000005E-2</v>
      </c>
      <c r="I19" s="16">
        <f>IF(Enrolled=0,"n/a",DGET(data,"Temp_hr12",_xlnm.Criteria))</f>
        <v>80.719290000000001</v>
      </c>
      <c r="J19" s="16">
        <f>IF(Enrolled=0,"n/a",DGET(data,"Pctile10_hr12",_xlnm.Criteria)*1)</f>
        <v>-0.1806846</v>
      </c>
      <c r="K19" s="16">
        <f>IF(Enrolled=0,"n/a",DGET(data,"Pctile30_hr12",_xlnm.Criteria)*1)</f>
        <v>-0.1194467</v>
      </c>
      <c r="L19" s="16">
        <f t="shared" si="1"/>
        <v>-7.7033500000000005E-2</v>
      </c>
      <c r="M19" s="16">
        <f>IF(Enrolled=0,"n/a",DGET(data,"Pctile70_hr12",_xlnm.Criteria)*1)</f>
        <v>-3.46203E-2</v>
      </c>
      <c r="N19" s="16">
        <f>IF(Enrolled=0,"n/a",DGET(data,"Pctile90_hr12",_xlnm.Criteria)*1)</f>
        <v>2.6617700000000001E-2</v>
      </c>
      <c r="R19" s="54"/>
      <c r="S19" s="80"/>
      <c r="V19" s="54"/>
      <c r="W19" s="54"/>
    </row>
    <row r="20" spans="1:23" ht="14.15" x14ac:dyDescent="0.35">
      <c r="A20" s="45"/>
      <c r="B20" s="46"/>
      <c r="C20" s="47"/>
      <c r="D20" s="47"/>
      <c r="E20" s="12">
        <v>13</v>
      </c>
      <c r="F20" s="16">
        <f>IF(Enrolled=0,"n/a",DGET(data,"Ref_hr13",_xlnm.Criteria)*1)</f>
        <v>-1.6143479999999999</v>
      </c>
      <c r="G20" s="16">
        <f t="shared" si="0"/>
        <v>-1.5871565999999999</v>
      </c>
      <c r="H20" s="83">
        <f>IF(Enrolled=0,"n/a",DGET(data,"Pctile50_hr13",_xlnm.Criteria)*1)</f>
        <v>-2.7191400000000001E-2</v>
      </c>
      <c r="I20" s="16">
        <f>IF(Enrolled=0,"n/a",DGET(data,"Temp_hr13",_xlnm.Criteria))</f>
        <v>82.685180000000003</v>
      </c>
      <c r="J20" s="16">
        <f>IF(Enrolled=0,"n/a",DGET(data,"Pctile10_hr13",_xlnm.Criteria)*1)</f>
        <v>-0.1235989</v>
      </c>
      <c r="K20" s="16">
        <f>IF(Enrolled=0,"n/a",DGET(data,"Pctile30_hr13",_xlnm.Criteria)*1)</f>
        <v>-6.6640599999999994E-2</v>
      </c>
      <c r="L20" s="16">
        <f t="shared" si="1"/>
        <v>-2.7191400000000001E-2</v>
      </c>
      <c r="M20" s="16">
        <f>IF(Enrolled=0,"n/a",DGET(data,"Pctile70_hr13",_xlnm.Criteria)*1)</f>
        <v>1.2257799999999999E-2</v>
      </c>
      <c r="N20" s="16">
        <f>IF(Enrolled=0,"n/a",DGET(data,"Pctile90_hr13",_xlnm.Criteria)*1)</f>
        <v>6.9216100000000003E-2</v>
      </c>
      <c r="S20" s="80"/>
      <c r="W20" s="54"/>
    </row>
    <row r="21" spans="1:23" ht="14.15" x14ac:dyDescent="0.35">
      <c r="D21" s="43"/>
      <c r="E21" s="12">
        <v>14</v>
      </c>
      <c r="F21" s="16">
        <f>IF(Enrolled=0,"n/a",DGET(data,"Ref_hr14",_xlnm.Criteria)*1)</f>
        <v>-1.486715</v>
      </c>
      <c r="G21" s="16">
        <f t="shared" si="0"/>
        <v>-1.4700873000000001</v>
      </c>
      <c r="H21" s="83">
        <f>IF(Enrolled=0,"n/a",DGET(data,"Pctile50_hr14",_xlnm.Criteria)*1)</f>
        <v>-1.6627699999999999E-2</v>
      </c>
      <c r="I21" s="16">
        <f>IF(Enrolled=0,"n/a",DGET(data,"Temp_hr14",_xlnm.Criteria))</f>
        <v>84.321470000000005</v>
      </c>
      <c r="J21" s="16">
        <f>IF(Enrolled=0,"n/a",DGET(data,"Pctile10_hr14",_xlnm.Criteria)*1)</f>
        <v>-0.11164640000000001</v>
      </c>
      <c r="K21" s="16">
        <f>IF(Enrolled=0,"n/a",DGET(data,"Pctile30_hr14",_xlnm.Criteria)*1)</f>
        <v>-5.5508599999999998E-2</v>
      </c>
      <c r="L21" s="16">
        <f t="shared" si="1"/>
        <v>-1.6627699999999999E-2</v>
      </c>
      <c r="M21" s="16">
        <f>IF(Enrolled=0,"n/a",DGET(data,"Pctile70_hr14",_xlnm.Criteria)*1)</f>
        <v>2.2253200000000001E-2</v>
      </c>
      <c r="N21" s="16">
        <f>IF(Enrolled=0,"n/a",DGET(data,"Pctile90_hr14",_xlnm.Criteria)*1)</f>
        <v>7.8391100000000005E-2</v>
      </c>
      <c r="R21" s="88"/>
      <c r="S21" s="80"/>
      <c r="V21" s="88"/>
      <c r="W21" s="54"/>
    </row>
    <row r="22" spans="1:23" ht="14.15" x14ac:dyDescent="0.35">
      <c r="C22" s="44"/>
      <c r="D22" s="44"/>
      <c r="E22" s="12">
        <v>15</v>
      </c>
      <c r="F22" s="16">
        <f>IF(Enrolled=0,"n/a",DGET(data,"Ref_hr15",_xlnm.Criteria)*1)</f>
        <v>-1.1871529999999999</v>
      </c>
      <c r="G22" s="16">
        <f t="shared" si="0"/>
        <v>-1.1686748999999998</v>
      </c>
      <c r="H22" s="83">
        <f>IF(Enrolled=0,"n/a",DGET(data,"Pctile50_hr15",_xlnm.Criteria)*1)</f>
        <v>-1.8478100000000001E-2</v>
      </c>
      <c r="I22" s="16">
        <f>IF(Enrolled=0,"n/a",DGET(data,"Temp_hr15",_xlnm.Criteria))</f>
        <v>84.897149999999996</v>
      </c>
      <c r="J22" s="16">
        <f>IF(Enrolled=0,"n/a",DGET(data,"Pctile10_hr15",_xlnm.Criteria)*1)</f>
        <v>-0.1144082</v>
      </c>
      <c r="K22" s="16">
        <f>IF(Enrolled=0,"n/a",DGET(data,"Pctile30_hr15",_xlnm.Criteria)*1)</f>
        <v>-5.7731900000000003E-2</v>
      </c>
      <c r="L22" s="16">
        <f t="shared" si="1"/>
        <v>-1.8478100000000001E-2</v>
      </c>
      <c r="M22" s="16">
        <f>IF(Enrolled=0,"n/a",DGET(data,"Pctile70_hr15",_xlnm.Criteria)*1)</f>
        <v>2.0775700000000001E-2</v>
      </c>
      <c r="N22" s="16">
        <f>IF(Enrolled=0,"n/a",DGET(data,"Pctile90_hr15",_xlnm.Criteria)*1)</f>
        <v>7.7451999999999993E-2</v>
      </c>
      <c r="R22" s="88"/>
      <c r="S22" s="80"/>
      <c r="V22" s="88"/>
      <c r="W22" s="54"/>
    </row>
    <row r="23" spans="1:23" ht="14.15" x14ac:dyDescent="0.35">
      <c r="A23" s="45"/>
      <c r="B23" s="46"/>
      <c r="C23" s="47"/>
      <c r="D23" s="47"/>
      <c r="E23" s="12">
        <v>16</v>
      </c>
      <c r="F23" s="16">
        <f>IF(Enrolled=0,"n/a",DGET(data,"Ref_hr16",_xlnm.Criteria)*1)</f>
        <v>-0.61160729999999996</v>
      </c>
      <c r="G23" s="16">
        <f t="shared" si="0"/>
        <v>-0.65639189999999992</v>
      </c>
      <c r="H23" s="83">
        <f>IF(Enrolled=0,"n/a",DGET(data,"Pctile50_hr16",_xlnm.Criteria)*1)</f>
        <v>4.4784600000000001E-2</v>
      </c>
      <c r="I23" s="16">
        <f>IF(Enrolled=0,"n/a",DGET(data,"Temp_hr16",_xlnm.Criteria))</f>
        <v>84.261420000000001</v>
      </c>
      <c r="J23" s="16">
        <f>IF(Enrolled=0,"n/a",DGET(data,"Pctile10_hr16",_xlnm.Criteria)*1)</f>
        <v>-5.5176700000000002E-2</v>
      </c>
      <c r="K23" s="16">
        <f>IF(Enrolled=0,"n/a",DGET(data,"Pctile30_hr16",_xlnm.Criteria)*1)</f>
        <v>3.8812E-3</v>
      </c>
      <c r="L23" s="16">
        <f t="shared" si="1"/>
        <v>4.4784600000000001E-2</v>
      </c>
      <c r="M23" s="16">
        <f>IF(Enrolled=0,"n/a",DGET(data,"Pctile70_hr16",_xlnm.Criteria)*1)</f>
        <v>8.5687899999999997E-2</v>
      </c>
      <c r="N23" s="16">
        <f>IF(Enrolled=0,"n/a",DGET(data,"Pctile90_hr16",_xlnm.Criteria)*1)</f>
        <v>0.14474580000000001</v>
      </c>
      <c r="S23" s="80"/>
      <c r="T23" s="80"/>
      <c r="U23" s="80"/>
      <c r="V23" s="54"/>
      <c r="W23" s="54"/>
    </row>
    <row r="24" spans="1:23" ht="14.15" x14ac:dyDescent="0.35">
      <c r="D24" s="43"/>
      <c r="E24" s="12">
        <v>17</v>
      </c>
      <c r="F24" s="16">
        <f>IF(Enrolled=0,"n/a",DGET(data,"Ref_hr17",_xlnm.Criteria)*1)</f>
        <v>9.0683700000000006E-2</v>
      </c>
      <c r="G24" s="16">
        <f t="shared" si="0"/>
        <v>-5.4897299999999982E-2</v>
      </c>
      <c r="H24" s="83">
        <f>IF(Enrolled=0,"n/a",DGET(data,"Pctile50_hr17",_xlnm.Criteria)*1)</f>
        <v>0.14558099999999999</v>
      </c>
      <c r="I24" s="16">
        <f>IF(Enrolled=0,"n/a",DGET(data,"Temp_hr17",_xlnm.Criteria))</f>
        <v>82.792000000000002</v>
      </c>
      <c r="J24" s="16">
        <f>IF(Enrolled=0,"n/a",DGET(data,"Pctile10_hr17",_xlnm.Criteria)*1)</f>
        <v>4.6510200000000002E-2</v>
      </c>
      <c r="K24" s="16">
        <f>IF(Enrolled=0,"n/a",DGET(data,"Pctile30_hr17",_xlnm.Criteria)*1)</f>
        <v>0.105042</v>
      </c>
      <c r="L24" s="16">
        <f t="shared" si="1"/>
        <v>0.14558099999999999</v>
      </c>
      <c r="M24" s="16">
        <f>IF(Enrolled=0,"n/a",DGET(data,"Pctile70_hr17",_xlnm.Criteria)*1)</f>
        <v>0.18612000000000001</v>
      </c>
      <c r="N24" s="16">
        <f>IF(Enrolled=0,"n/a",DGET(data,"Pctile90_hr17",_xlnm.Criteria)*1)</f>
        <v>0.2446518</v>
      </c>
      <c r="R24" s="54"/>
      <c r="S24" s="80"/>
      <c r="V24" s="54"/>
      <c r="W24" s="54"/>
    </row>
    <row r="25" spans="1:23" ht="14.15" x14ac:dyDescent="0.35">
      <c r="C25" s="44"/>
      <c r="D25" s="44"/>
      <c r="E25" s="12">
        <v>18</v>
      </c>
      <c r="F25" s="16">
        <f>IF(Enrolled=0,"n/a",DGET(data,"Ref_hr18",_xlnm.Criteria)*1)</f>
        <v>0.87138490000000002</v>
      </c>
      <c r="G25" s="16">
        <f t="shared" si="0"/>
        <v>0.69409340000000008</v>
      </c>
      <c r="H25" s="83">
        <f>IF(Enrolled=0,"n/a",DGET(data,"Pctile50_hr18",_xlnm.Criteria)*1)</f>
        <v>0.17729149999999999</v>
      </c>
      <c r="I25" s="16">
        <f>IF(Enrolled=0,"n/a",DGET(data,"Temp_hr18",_xlnm.Criteria))</f>
        <v>81.13306</v>
      </c>
      <c r="J25" s="16">
        <f>IF(Enrolled=0,"n/a",DGET(data,"Pctile10_hr18",_xlnm.Criteria)*1)</f>
        <v>8.5368799999999995E-2</v>
      </c>
      <c r="K25" s="16">
        <f>IF(Enrolled=0,"n/a",DGET(data,"Pctile30_hr18",_xlnm.Criteria)*1)</f>
        <v>0.13967740000000001</v>
      </c>
      <c r="L25" s="16">
        <f t="shared" si="1"/>
        <v>0.17729149999999999</v>
      </c>
      <c r="M25" s="16">
        <f>IF(Enrolled=0,"n/a",DGET(data,"Pctile70_hr18",_xlnm.Criteria)*1)</f>
        <v>0.2149054</v>
      </c>
      <c r="N25" s="16">
        <f>IF(Enrolled=0,"n/a",DGET(data,"Pctile90_hr18",_xlnm.Criteria)*1)</f>
        <v>0.26921410000000001</v>
      </c>
      <c r="S25" s="80"/>
      <c r="W25" s="54"/>
    </row>
    <row r="26" spans="1:23" ht="14.15" x14ac:dyDescent="0.35">
      <c r="A26" s="45"/>
      <c r="B26" s="46"/>
      <c r="C26" s="47"/>
      <c r="D26" s="47"/>
      <c r="E26" s="12">
        <v>19</v>
      </c>
      <c r="F26" s="16">
        <f>IF(Enrolled=0,"n/a",DGET(data,"Ref_hr19",_xlnm.Criteria)*1)</f>
        <v>1.408887</v>
      </c>
      <c r="G26" s="16">
        <f t="shared" si="0"/>
        <v>1.2675099000000001</v>
      </c>
      <c r="H26" s="83">
        <f>IF(Enrolled=0,"n/a",DGET(data,"Pctile50_hr19",_xlnm.Criteria)*1)</f>
        <v>0.14137710000000001</v>
      </c>
      <c r="I26" s="16">
        <f>IF(Enrolled=0,"n/a",DGET(data,"Temp_hr19",_xlnm.Criteria))</f>
        <v>78.359020000000001</v>
      </c>
      <c r="J26" s="16">
        <f>IF(Enrolled=0,"n/a",DGET(data,"Pctile10_hr19",_xlnm.Criteria)*1)</f>
        <v>4.8999599999999997E-2</v>
      </c>
      <c r="K26" s="16">
        <f>IF(Enrolled=0,"n/a",DGET(data,"Pctile30_hr19",_xlnm.Criteria)*1)</f>
        <v>0.103577</v>
      </c>
      <c r="L26" s="16">
        <f t="shared" si="1"/>
        <v>0.14137710000000001</v>
      </c>
      <c r="M26" s="16">
        <f>IF(Enrolled=0,"n/a",DGET(data,"Pctile70_hr19",_xlnm.Criteria)*1)</f>
        <v>0.17917720000000001</v>
      </c>
      <c r="N26" s="16">
        <f>IF(Enrolled=0,"n/a",DGET(data,"Pctile90_hr19",_xlnm.Criteria)*1)</f>
        <v>0.23375460000000001</v>
      </c>
      <c r="R26" s="88"/>
      <c r="S26" s="80"/>
      <c r="V26" s="88"/>
      <c r="W26" s="54"/>
    </row>
    <row r="27" spans="1:23" ht="14.15" x14ac:dyDescent="0.35">
      <c r="D27" s="43"/>
      <c r="E27" s="12">
        <v>20</v>
      </c>
      <c r="F27" s="16">
        <f>IF(Enrolled=0,"n/a",DGET(data,"Ref_hr20",_xlnm.Criteria)*1)</f>
        <v>1.609478</v>
      </c>
      <c r="G27" s="16">
        <f t="shared" si="0"/>
        <v>1.4762956</v>
      </c>
      <c r="H27" s="83">
        <f>IF(Enrolled=0,"n/a",DGET(data,"Pctile50_hr20",_xlnm.Criteria)*1)</f>
        <v>0.13318240000000001</v>
      </c>
      <c r="I27" s="16">
        <f>IF(Enrolled=0,"n/a",DGET(data,"Temp_hr20",_xlnm.Criteria))</f>
        <v>74.228139999999996</v>
      </c>
      <c r="J27" s="16">
        <f>IF(Enrolled=0,"n/a",DGET(data,"Pctile10_hr20",_xlnm.Criteria)*1)</f>
        <v>4.4538599999999998E-2</v>
      </c>
      <c r="K27" s="16">
        <f>IF(Enrolled=0,"n/a",DGET(data,"Pctile30_hr20",_xlnm.Criteria)*1)</f>
        <v>9.6910099999999999E-2</v>
      </c>
      <c r="L27" s="16">
        <f t="shared" si="1"/>
        <v>0.13318240000000001</v>
      </c>
      <c r="M27" s="16">
        <f>IF(Enrolled=0,"n/a",DGET(data,"Pctile70_hr20",_xlnm.Criteria)*1)</f>
        <v>0.16945470000000001</v>
      </c>
      <c r="N27" s="16">
        <f>IF(Enrolled=0,"n/a",DGET(data,"Pctile90_hr20",_xlnm.Criteria)*1)</f>
        <v>0.2218262</v>
      </c>
      <c r="R27" s="88"/>
      <c r="S27" s="80"/>
      <c r="V27" s="88"/>
      <c r="W27" s="54"/>
    </row>
    <row r="28" spans="1:23" ht="14.15" x14ac:dyDescent="0.35">
      <c r="C28" s="44"/>
      <c r="D28" s="44"/>
      <c r="E28" s="12">
        <v>21</v>
      </c>
      <c r="F28" s="16">
        <f>IF(Enrolled=0,"n/a",DGET(data,"Ref_hr21",_xlnm.Criteria)*1)</f>
        <v>1.6198729999999999</v>
      </c>
      <c r="G28" s="16">
        <f t="shared" si="0"/>
        <v>1.4792850999999998</v>
      </c>
      <c r="H28" s="83">
        <f>IF(Enrolled=0,"n/a",DGET(data,"Pctile50_hr21",_xlnm.Criteria)*1)</f>
        <v>0.14058789999999999</v>
      </c>
      <c r="I28" s="16">
        <f>IF(Enrolled=0,"n/a",DGET(data,"Temp_hr21",_xlnm.Criteria))</f>
        <v>68.777240000000006</v>
      </c>
      <c r="J28" s="16">
        <f>IF(Enrolled=0,"n/a",DGET(data,"Pctile10_hr21",_xlnm.Criteria)*1)</f>
        <v>5.9365399999999999E-2</v>
      </c>
      <c r="K28" s="16">
        <f>IF(Enrolled=0,"n/a",DGET(data,"Pctile30_hr21",_xlnm.Criteria)*1)</f>
        <v>0.1073523</v>
      </c>
      <c r="L28" s="16">
        <f t="shared" si="1"/>
        <v>0.14058789999999999</v>
      </c>
      <c r="M28" s="16">
        <f>IF(Enrolled=0,"n/a",DGET(data,"Pctile70_hr21",_xlnm.Criteria)*1)</f>
        <v>0.17382349999999999</v>
      </c>
      <c r="N28" s="16">
        <f>IF(Enrolled=0,"n/a",DGET(data,"Pctile90_hr21",_xlnm.Criteria)*1)</f>
        <v>0.22181049999999999</v>
      </c>
      <c r="S28" s="80"/>
      <c r="T28" s="80"/>
      <c r="U28" s="80"/>
      <c r="V28" s="54"/>
      <c r="W28" s="54"/>
    </row>
    <row r="29" spans="1:23" ht="14.15" x14ac:dyDescent="0.35">
      <c r="A29" s="45"/>
      <c r="B29" s="46"/>
      <c r="C29" s="47"/>
      <c r="D29" s="47"/>
      <c r="E29" s="12">
        <v>22</v>
      </c>
      <c r="F29" s="16">
        <f>IF(Enrolled=0,"n/a",DGET(data,"Ref_hr22",_xlnm.Criteria)*1)</f>
        <v>1.530653</v>
      </c>
      <c r="G29" s="16">
        <f t="shared" si="0"/>
        <v>1.4339497000000001</v>
      </c>
      <c r="H29" s="83">
        <f>IF(Enrolled=0,"n/a",DGET(data,"Pctile50_hr22",_xlnm.Criteria)*1)</f>
        <v>9.6703300000000006E-2</v>
      </c>
      <c r="I29" s="16">
        <f>IF(Enrolled=0,"n/a",DGET(data,"Temp_hr22",_xlnm.Criteria))</f>
        <v>66.61018</v>
      </c>
      <c r="J29" s="16">
        <f>IF(Enrolled=0,"n/a",DGET(data,"Pctile10_hr22",_xlnm.Criteria)*1)</f>
        <v>1.65007E-2</v>
      </c>
      <c r="K29" s="16">
        <f>IF(Enrolled=0,"n/a",DGET(data,"Pctile30_hr22",_xlnm.Criteria)*1)</f>
        <v>6.38851E-2</v>
      </c>
      <c r="L29" s="16">
        <f t="shared" si="1"/>
        <v>9.6703300000000006E-2</v>
      </c>
      <c r="M29" s="16">
        <f>IF(Enrolled=0,"n/a",DGET(data,"Pctile70_hr22",_xlnm.Criteria)*1)</f>
        <v>0.12952159999999999</v>
      </c>
      <c r="N29" s="16">
        <f>IF(Enrolled=0,"n/a",DGET(data,"Pctile90_hr22",_xlnm.Criteria)*1)</f>
        <v>0.1769059</v>
      </c>
      <c r="S29" s="80"/>
      <c r="T29" s="80"/>
      <c r="U29" s="80"/>
    </row>
    <row r="30" spans="1:23" ht="14.15" x14ac:dyDescent="0.35">
      <c r="D30" s="43"/>
      <c r="E30" s="12">
        <v>23</v>
      </c>
      <c r="F30" s="16">
        <f>IF(Enrolled=0,"n/a",DGET(data,"Ref_hr23",_xlnm.Criteria)*1)</f>
        <v>1.3107660000000001</v>
      </c>
      <c r="G30" s="16">
        <f t="shared" si="0"/>
        <v>1.2507531000000001</v>
      </c>
      <c r="H30" s="83">
        <f>IF(Enrolled=0,"n/a",DGET(data,"Pctile50_hr23",_xlnm.Criteria)*1)</f>
        <v>6.0012900000000001E-2</v>
      </c>
      <c r="I30" s="16">
        <f>IF(Enrolled=0,"n/a",DGET(data,"Temp_hr23",_xlnm.Criteria))</f>
        <v>65.182670000000002</v>
      </c>
      <c r="J30" s="16">
        <f>IF(Enrolled=0,"n/a",DGET(data,"Pctile10_hr23",_xlnm.Criteria)*1)</f>
        <v>-2.0279200000000001E-2</v>
      </c>
      <c r="K30" s="16">
        <f>IF(Enrolled=0,"n/a",DGET(data,"Pctile30_hr23",_xlnm.Criteria)*1)</f>
        <v>2.7158000000000002E-2</v>
      </c>
      <c r="L30" s="16">
        <f t="shared" si="1"/>
        <v>6.0012900000000001E-2</v>
      </c>
      <c r="M30" s="16">
        <f>IF(Enrolled=0,"n/a",DGET(data,"Pctile70_hr23",_xlnm.Criteria)*1)</f>
        <v>9.2867900000000003E-2</v>
      </c>
      <c r="N30" s="16">
        <f>IF(Enrolled=0,"n/a",DGET(data,"Pctile90_hr23",_xlnm.Criteria)*1)</f>
        <v>0.14030509999999999</v>
      </c>
      <c r="S30" s="80"/>
      <c r="T30" s="80"/>
      <c r="U30" s="80"/>
    </row>
    <row r="31" spans="1:23" ht="14.6" thickBot="1" x14ac:dyDescent="0.4">
      <c r="C31" s="44"/>
      <c r="D31" s="44"/>
      <c r="E31" s="12">
        <v>24</v>
      </c>
      <c r="F31" s="16">
        <f>IF(Enrolled=0,"n/a",DGET(data,"Ref_hr24",_xlnm.Criteria)*1)</f>
        <v>1.0432650000000001</v>
      </c>
      <c r="G31" s="16">
        <f t="shared" si="0"/>
        <v>1.0445653000000001</v>
      </c>
      <c r="H31" s="83">
        <f>IF(Enrolled=0,"n/a",DGET(data,"Pctile50_hr24",_xlnm.Criteria)*1)</f>
        <v>-1.3002999999999999E-3</v>
      </c>
      <c r="I31" s="16">
        <f>IF(Enrolled=0,"n/a",DGET(data,"Temp_hr24",_xlnm.Criteria))</f>
        <v>64.217389999999995</v>
      </c>
      <c r="J31" s="16">
        <f>IF(Enrolled=0,"n/a",DGET(data,"Pctile10_hr24",_xlnm.Criteria)*1)</f>
        <v>-7.5826900000000003E-2</v>
      </c>
      <c r="K31" s="16">
        <f>IF(Enrolled=0,"n/a",DGET(data,"Pctile30_hr24",_xlnm.Criteria)*1)</f>
        <v>-3.1795999999999998E-2</v>
      </c>
      <c r="L31" s="16">
        <f t="shared" si="1"/>
        <v>-1.3002999999999999E-3</v>
      </c>
      <c r="M31" s="16">
        <f>IF(Enrolled=0,"n/a",DGET(data,"Pctile70_hr24",_xlnm.Criteria)*1)</f>
        <v>2.91954E-2</v>
      </c>
      <c r="N31" s="16">
        <f>IF(Enrolled=0,"n/a",DGET(data,"Pctile90_hr24",_xlnm.Criteria)*1)</f>
        <v>7.3226399999999997E-2</v>
      </c>
      <c r="S31" s="80"/>
      <c r="T31" s="80"/>
      <c r="U31" s="80"/>
    </row>
    <row r="32" spans="1:23" ht="49.5" customHeight="1" thickBot="1" x14ac:dyDescent="0.4">
      <c r="A32" s="45"/>
      <c r="B32" s="46"/>
      <c r="C32" s="47"/>
      <c r="D32" s="47"/>
      <c r="E32" s="26"/>
      <c r="F32" s="115" t="str">
        <f>"Estimated Reference
Energy Use
("&amp;IF(Result_type="Aggregate Impact","MWh)","kWh)")</f>
        <v>Estimated Reference
Energy Use
(kWh)</v>
      </c>
      <c r="G32" s="115" t="str">
        <f>"Observed 
Energy Use ("&amp;IF(Result_type="Aggregate Impact","MWh)","kWh)")</f>
        <v>Observed 
Energy Use (kWh)</v>
      </c>
      <c r="H32" s="115" t="str">
        <f>"Estimated 
Change in Energy Use ("&amp;IF(Result_type="Aggregate Impact","MWh)","kWh)")</f>
        <v>Estimated 
Change in Energy Use (kWh)</v>
      </c>
      <c r="I32" s="117" t="s">
        <v>183</v>
      </c>
      <c r="J32" s="27" t="str">
        <f>"Uncertainty Adjusted Impact ("&amp;IF(Result_type="Aggregate Impact","MWh/hour) - Percentiles","kWh/hour) - Percentiles")</f>
        <v>Uncertainty Adjusted Impact (kWh/hour) - Percentiles</v>
      </c>
      <c r="K32" s="27"/>
      <c r="L32" s="27"/>
      <c r="M32" s="27"/>
      <c r="N32" s="28"/>
      <c r="O32" s="113" t="s">
        <v>201</v>
      </c>
    </row>
    <row r="33" spans="1:15" ht="14.6" thickBot="1" x14ac:dyDescent="0.4">
      <c r="D33" s="43"/>
      <c r="E33" s="29" t="s">
        <v>186</v>
      </c>
      <c r="F33" s="116"/>
      <c r="G33" s="116"/>
      <c r="H33" s="116"/>
      <c r="I33" s="116"/>
      <c r="J33" s="30" t="s">
        <v>7</v>
      </c>
      <c r="K33" s="30" t="s">
        <v>8</v>
      </c>
      <c r="L33" s="30" t="s">
        <v>9</v>
      </c>
      <c r="M33" s="30" t="s">
        <v>10</v>
      </c>
      <c r="N33" s="31" t="s">
        <v>11</v>
      </c>
      <c r="O33" s="114"/>
    </row>
    <row r="34" spans="1:15" ht="14.6" thickBot="1" x14ac:dyDescent="0.4">
      <c r="C34" s="44"/>
      <c r="D34" s="44"/>
      <c r="E34" s="5" t="s">
        <v>12</v>
      </c>
      <c r="F34" s="65">
        <f>IF(Enrolled=0,"n/a",SUM(F8:F31))</f>
        <v>7.2433879000000001</v>
      </c>
      <c r="G34" s="66">
        <f>IF(Enrolled=0,"n/a",SUM(G8:G31))</f>
        <v>6.6275267000000007</v>
      </c>
      <c r="H34" s="86">
        <f>IF(Enrolled=0,"n/a",SUM(H8:H31))</f>
        <v>0.6158612</v>
      </c>
      <c r="I34" s="68">
        <f>IF(Enrolled=0,"n/a",SUM(Lookups!B11:B34))</f>
        <v>61.559490000000011</v>
      </c>
      <c r="J34" s="68">
        <f>IF(Enrolled=0,"n/a",Lookups!C40)</f>
        <v>-0.41071389130509928</v>
      </c>
      <c r="K34" s="68">
        <f>IF(Enrolled=0,"n/a",Lookups!D40)</f>
        <v>0.19579499377994075</v>
      </c>
      <c r="L34" s="68">
        <f>IF(Enrolled=0,"n/a",Lookups!E40)</f>
        <v>0.6158612</v>
      </c>
      <c r="M34" s="68">
        <f>IF(Enrolled=0,"n/a",Lookups!F40)</f>
        <v>1.0359274062200592</v>
      </c>
      <c r="N34" s="69">
        <f>IF(Enrolled=0,"n/a",Lookups!G40)</f>
        <v>1.6424362913050992</v>
      </c>
      <c r="O34" s="24">
        <f>IF(Enrolled=0,"n/a",H34/F34)</f>
        <v>8.5023915397379177E-2</v>
      </c>
    </row>
    <row r="35" spans="1:15" ht="14.6" thickBot="1" x14ac:dyDescent="0.4">
      <c r="A35" s="45"/>
      <c r="B35" s="46"/>
      <c r="C35" s="47"/>
      <c r="D35" s="47"/>
      <c r="E35" s="5" t="str">
        <f>IF(option="Time-Of-Use Load Impact","Peak Hour","Event Hours")</f>
        <v>Peak Hour</v>
      </c>
      <c r="F35" s="17">
        <f>IF(rate="Grandfathered Customers",IF(option="Time-Of-Use Load Impact",IF(Enrolled=0,"n/a",IF(summer=1,AVERAGE(F19:F25),AVERAGE(Table!F25:F27))),IF(Enrolled=0,"n/a",AVERAGE(F22:F25))),IF(option="Time-Of-Use Load Impact",IF(Enrolled=0,"n/a",AVERAGE(F24:F28)),IF(Enrolled=0,"n/a",AVERAGE(F22:F25))))</f>
        <v>1.12006132</v>
      </c>
      <c r="G35" s="17">
        <f>IF(rate="Grandfathered Customers",IF(option="Time-Of-Use Load Impact",IF(Enrolled=0,"n/a",IF(summer=1,AVERAGE(G19:G25),AVERAGE(Table!G25:G27))),IF(Enrolled=0,"n/a",AVERAGE(G22:G25))),IF(option="Time-Of-Use Load Impact",IF(Enrolled=0,"n/a",AVERAGE(G24:G28)),IF(Enrolled=0,"n/a",AVERAGE(G22:G25))))</f>
        <v>0.97245734000000006</v>
      </c>
      <c r="H35" s="81">
        <f>IF(rate="Grandfathered Customers",IF(option="Time-Of-Use Load Impact",IF(Enrolled=0,"n/a",IF(summer=1,AVERAGE(H19:H25),AVERAGE(Table!H25:H27))),IF(Enrolled=0,"n/a",AVERAGE(H22:H25))),IF(option="Time-Of-Use Load Impact",IF(Enrolled=0,"n/a",AVERAGE(H24:H28)),IF(Enrolled=0,"n/a",AVERAGE(H22:H25))))</f>
        <v>0.14760398000000002</v>
      </c>
      <c r="I35" s="68">
        <f>IF(rate="Grandfathered Customers",IF(option="Time-Of-Use Load Impact",IF(summer=1,IF(Enrolled=0,"n/a",AVERAGE(Lookups!B22:B28)),IF(Enrolled=0,"n/a",AVERAGE(Lookups!B28:B30))),IF(Enrolled=0,"n/a",AVERAGE(Lookups!B25:B28))),IF(option="Time-Of-Use Load Impact",IF(Enrolled=0,"n/a",AVERAGE(Lookups!B27:B31)),IF(Enrolled=0,"n/a",AVERAGE(Lookups!B25:B28))))</f>
        <v>3.4568160000000008</v>
      </c>
      <c r="J35" s="68">
        <f>IF(Enrolled=0, "n/a", Lookups!C41)</f>
        <v>6.9404600556564375E-2</v>
      </c>
      <c r="K35" s="68">
        <f>IF(Enrolled=0, "n/a", Lookups!D41)</f>
        <v>0.11560542779491426</v>
      </c>
      <c r="L35" s="68">
        <f>IF(Enrolled=0, "n/a", Lookups!E41)</f>
        <v>0.14760398000000002</v>
      </c>
      <c r="M35" s="68">
        <f>IF(Enrolled=0, "n/a", Lookups!F41)</f>
        <v>0.17960253220508576</v>
      </c>
      <c r="N35" s="68">
        <f>IF(Enrolled=0, "n/a", Lookups!G41)</f>
        <v>0.22580335944343566</v>
      </c>
      <c r="O35" s="24">
        <f>IF(H35="n/a","n/a",H35/F35)</f>
        <v>0.13178205278975264</v>
      </c>
    </row>
    <row r="36" spans="1:15" ht="14.6" thickBot="1" x14ac:dyDescent="0.4">
      <c r="D36" s="43"/>
      <c r="E36" s="5" t="str">
        <f>IF(option="Time-Of-Use Load Impact","Off-Peak Hr","")</f>
        <v>Off-Peak Hr</v>
      </c>
      <c r="F36" s="17">
        <f>IF(rate="Grandfathered Customers",IF(option="Time-Of-Use Load Impact",IF(Enrolled=0,"n/a",AVERAGE(F30:F31,F8:F13)),""),IF(option="Time-Of-Use Load Impact",IF(Enrolled=0,"n/a",IF(Lookups!$E$25=1,AVERAGE(Table!F14:F17,Table!F22:F23,Table!F29:F31),AVERAGE(Table!F14:F23,Table!F29:F31))),""))</f>
        <v>-0.22731683846153844</v>
      </c>
      <c r="G36" s="17">
        <f>IF(rate="Grandfathered Customers",IF(option="Time-Of-Use Load Impact",IF(Enrolled=0,"n/a",AVERAGE(G30:G31,G8:G13)),""),IF(option="Time-Of-Use Load Impact",IF(Enrolled=0,"n/a",IF(Lookups!$E$25=1,AVERAGE(Table!G14:G17,Table!G22:G23,Table!G29:G31),AVERAGE(Table!G14:G23,Table!G29:G31))),""))</f>
        <v>-0.22953468461538462</v>
      </c>
      <c r="H36" s="81">
        <f>IF(rate="Grandfathered Customers",IF(option="Time-Of-Use Load Impact",IF(Enrolled=0,"n/a",AVERAGE(H30:H31,H8:H13)),""),IF(option="Time-Of-Use Load Impact",IF(Enrolled=0,"n/a",IF(Lookups!$E$25=1,AVERAGE(Table!H14:H17,Table!H22:H23,Table!H29:H31),AVERAGE(Table!H14:H23,Table!H29:H31))),""))</f>
        <v>2.2178461538461544E-3</v>
      </c>
      <c r="I36" s="68">
        <f>IF(rate="Grandfathered Customers",IF(option="Time-Of-Use Load Impact",IF(Enrolled=0,"n/a",AVERAGE(Lookups!B11:B16,Lookups!B33:B34)),""),IF(option="Time-Of-Use Load Impact",IF(Enrolled=0,"n/a",IF(Lookups!E25=1,AVERAGE(Lookups!B17:B20,Lookups!B25:B26,Lookups!B32:B34),AVERAGE(Lookups!B17:B26,Lookups!B32:B34))),""))</f>
        <v>3.4058007692307699</v>
      </c>
      <c r="J36" s="68">
        <f>IF(option="Time-Of-Use Load Impact",IF(Enrolled=0,"n/a",Lookups!C42),"")</f>
        <v>-4.7366024692857216E-2</v>
      </c>
      <c r="K36" s="68">
        <f>IF(option="Time-Of-Use Load Impact",IF(Enrolled=0,"n/a",Lookups!D42),"")</f>
        <v>-1.8071471883084302E-2</v>
      </c>
      <c r="L36" s="68">
        <f>IF(option="Time-Of-Use Load Impact",IF(Enrolled=0,"n/a",Lookups!E42),"")</f>
        <v>2.2178461538461544E-3</v>
      </c>
      <c r="M36" s="68">
        <f>IF(option="Time-Of-Use Load Impact",IF(Enrolled=0,"n/a",Lookups!F42),"")</f>
        <v>2.2507164190776606E-2</v>
      </c>
      <c r="N36" s="67">
        <f>IF(option="Time-Of-Use Load Impact",IF(Enrolled=0,"n/a",Lookups!G42),"")</f>
        <v>5.1801717000549523E-2</v>
      </c>
      <c r="O36" s="25">
        <f>IF(option="Time-Of-Use Load Impact",IF(Enrolled=0,"n/a",H36/F36),"")</f>
        <v>-9.7566294202240094E-3</v>
      </c>
    </row>
    <row r="37" spans="1:15" ht="14.15" x14ac:dyDescent="0.35">
      <c r="C37" s="44"/>
      <c r="D37" s="44"/>
      <c r="E37" s="55"/>
      <c r="F37" s="54"/>
      <c r="G37" s="56"/>
      <c r="H37" s="57"/>
      <c r="I37" s="54"/>
    </row>
    <row r="38" spans="1:15" ht="14.15" x14ac:dyDescent="0.35">
      <c r="A38" s="87" t="s">
        <v>274</v>
      </c>
      <c r="B38" s="46"/>
      <c r="C38" s="47"/>
      <c r="D38" s="47"/>
      <c r="E38" s="55"/>
      <c r="F38" s="57"/>
      <c r="G38" s="56"/>
      <c r="H38" s="73"/>
      <c r="I38" s="72"/>
      <c r="J38" s="54"/>
      <c r="K38" s="54"/>
      <c r="L38" s="54"/>
      <c r="M38" s="54"/>
      <c r="N38" s="54"/>
    </row>
    <row r="39" spans="1:15" ht="12.9" x14ac:dyDescent="0.35">
      <c r="D39" s="43"/>
      <c r="E39" s="55"/>
      <c r="F39" s="54"/>
      <c r="G39" s="54"/>
      <c r="H39" s="58"/>
      <c r="I39" s="54"/>
    </row>
    <row r="40" spans="1:15" ht="12.9" x14ac:dyDescent="0.35">
      <c r="C40" s="44"/>
      <c r="D40" s="44"/>
    </row>
    <row r="41" spans="1:15" ht="12.9" x14ac:dyDescent="0.35">
      <c r="A41" s="45"/>
      <c r="B41" s="46"/>
      <c r="C41" s="47"/>
      <c r="D41" s="47"/>
      <c r="E41" s="55"/>
      <c r="F41" s="54"/>
      <c r="G41" s="54"/>
      <c r="H41" s="54"/>
      <c r="I41" s="58"/>
    </row>
    <row r="42" spans="1:15" ht="12.9" x14ac:dyDescent="0.35">
      <c r="D42" s="43"/>
    </row>
    <row r="43" spans="1:15" ht="12.9" x14ac:dyDescent="0.35">
      <c r="C43" s="44"/>
      <c r="D43" s="44"/>
    </row>
    <row r="44" spans="1:15" ht="12.9" x14ac:dyDescent="0.35">
      <c r="A44" s="45"/>
      <c r="B44" s="46"/>
      <c r="C44" s="47"/>
      <c r="D44" s="47"/>
    </row>
    <row r="45" spans="1:15" ht="12.9" x14ac:dyDescent="0.35">
      <c r="D45" s="43"/>
    </row>
    <row r="46" spans="1:15" ht="12.9" x14ac:dyDescent="0.35">
      <c r="C46" s="44"/>
      <c r="D46" s="44"/>
      <c r="F46" s="84"/>
      <c r="G46" s="84"/>
      <c r="H46" s="84"/>
    </row>
    <row r="47" spans="1:15" ht="12.9" x14ac:dyDescent="0.35">
      <c r="A47" s="45"/>
      <c r="B47" s="46"/>
      <c r="C47" s="47"/>
      <c r="D47" s="47"/>
      <c r="F47" s="84"/>
      <c r="G47" s="84"/>
      <c r="H47" s="84"/>
    </row>
    <row r="48" spans="1:15" ht="12.9" x14ac:dyDescent="0.35">
      <c r="D48" s="43"/>
      <c r="F48" s="84"/>
      <c r="G48" s="84"/>
      <c r="H48" s="84"/>
    </row>
    <row r="49" spans="1:8" ht="12.9" x14ac:dyDescent="0.35">
      <c r="C49" s="44"/>
      <c r="D49" s="44"/>
      <c r="F49" s="84"/>
      <c r="G49" s="84"/>
      <c r="H49" s="84"/>
    </row>
    <row r="50" spans="1:8" ht="12.9" x14ac:dyDescent="0.35">
      <c r="A50" s="45"/>
      <c r="B50" s="46"/>
      <c r="C50" s="47"/>
      <c r="D50" s="47"/>
      <c r="F50" s="84"/>
      <c r="G50" s="84"/>
      <c r="H50" s="84"/>
    </row>
    <row r="51" spans="1:8" ht="12.9" x14ac:dyDescent="0.35">
      <c r="D51" s="43"/>
    </row>
    <row r="52" spans="1:8" ht="12.9" x14ac:dyDescent="0.35">
      <c r="C52" s="44"/>
      <c r="D52" s="44"/>
    </row>
    <row r="53" spans="1:8" ht="12.9" x14ac:dyDescent="0.35">
      <c r="A53" s="45"/>
      <c r="B53" s="46"/>
      <c r="C53" s="47"/>
      <c r="D53" s="47"/>
    </row>
    <row r="54" spans="1:8" ht="12.9" x14ac:dyDescent="0.35">
      <c r="D54" s="43"/>
    </row>
    <row r="55" spans="1:8" ht="12.9" x14ac:dyDescent="0.35">
      <c r="C55" s="44"/>
      <c r="D55" s="44"/>
    </row>
    <row r="56" spans="1:8" ht="12.9" x14ac:dyDescent="0.35">
      <c r="A56" s="45"/>
      <c r="B56" s="46"/>
      <c r="C56" s="47"/>
      <c r="D56" s="47"/>
    </row>
    <row r="57" spans="1:8" ht="12.9" x14ac:dyDescent="0.35">
      <c r="D57" s="43"/>
    </row>
    <row r="58" spans="1:8" ht="12.9" x14ac:dyDescent="0.35">
      <c r="C58" s="44"/>
      <c r="D58" s="44"/>
    </row>
    <row r="59" spans="1:8" ht="12.9" x14ac:dyDescent="0.35">
      <c r="A59" s="45"/>
      <c r="B59" s="46"/>
      <c r="C59" s="47"/>
      <c r="D59" s="47"/>
    </row>
    <row r="60" spans="1:8" ht="12.9" x14ac:dyDescent="0.35">
      <c r="D60" s="43"/>
    </row>
    <row r="61" spans="1:8" ht="12.9" x14ac:dyDescent="0.35">
      <c r="C61" s="44"/>
      <c r="D61" s="44"/>
    </row>
    <row r="62" spans="1:8" ht="12.9" x14ac:dyDescent="0.35">
      <c r="A62" s="45"/>
      <c r="B62" s="46"/>
      <c r="C62" s="47"/>
      <c r="D62" s="47"/>
    </row>
    <row r="63" spans="1:8" ht="12.9" x14ac:dyDescent="0.35">
      <c r="D63" s="43"/>
    </row>
    <row r="64" spans="1:8" ht="12.9" x14ac:dyDescent="0.35">
      <c r="C64" s="44"/>
      <c r="D64" s="44"/>
    </row>
    <row r="65" spans="1:4" ht="12.9" x14ac:dyDescent="0.35">
      <c r="A65" s="45"/>
      <c r="B65" s="46"/>
      <c r="C65" s="47"/>
      <c r="D65" s="47"/>
    </row>
    <row r="66" spans="1:4" ht="12.9" x14ac:dyDescent="0.35">
      <c r="D66" s="43"/>
    </row>
    <row r="67" spans="1:4" ht="12.9" x14ac:dyDescent="0.35">
      <c r="C67" s="44"/>
      <c r="D67" s="44"/>
    </row>
    <row r="68" spans="1:4" ht="12.9" x14ac:dyDescent="0.35">
      <c r="A68" s="45"/>
      <c r="B68" s="46"/>
      <c r="C68" s="47"/>
      <c r="D68" s="47"/>
    </row>
    <row r="69" spans="1:4" ht="12.9" x14ac:dyDescent="0.35">
      <c r="D69" s="43"/>
    </row>
    <row r="70" spans="1:4" ht="12.9" x14ac:dyDescent="0.35">
      <c r="C70" s="44"/>
      <c r="D70" s="44"/>
    </row>
    <row r="71" spans="1:4" ht="12.9" x14ac:dyDescent="0.35">
      <c r="A71" s="45"/>
      <c r="B71" s="46"/>
      <c r="C71" s="47"/>
      <c r="D71" s="47"/>
    </row>
    <row r="72" spans="1:4" ht="12.9" x14ac:dyDescent="0.35">
      <c r="D72" s="43"/>
    </row>
    <row r="73" spans="1:4" ht="12.9" x14ac:dyDescent="0.35">
      <c r="C73" s="44"/>
      <c r="D73" s="44"/>
    </row>
    <row r="74" spans="1:4" ht="12.9" x14ac:dyDescent="0.35">
      <c r="A74" s="45"/>
      <c r="B74" s="46"/>
      <c r="C74" s="47"/>
      <c r="D74" s="47"/>
    </row>
    <row r="75" spans="1:4" ht="12.9" x14ac:dyDescent="0.35">
      <c r="D75" s="43"/>
    </row>
    <row r="76" spans="1:4" ht="12.9" x14ac:dyDescent="0.35">
      <c r="C76" s="44"/>
      <c r="D76" s="44"/>
    </row>
    <row r="77" spans="1:4" ht="12.9" x14ac:dyDescent="0.35">
      <c r="A77" s="45"/>
      <c r="B77" s="46"/>
      <c r="C77" s="47"/>
      <c r="D77" s="47"/>
    </row>
    <row r="78" spans="1:4" ht="12.9" x14ac:dyDescent="0.35">
      <c r="D78" s="43"/>
    </row>
    <row r="79" spans="1:4" ht="12.9" x14ac:dyDescent="0.35">
      <c r="C79" s="44"/>
      <c r="D79" s="44"/>
    </row>
    <row r="80" spans="1:4" ht="12.9" x14ac:dyDescent="0.35">
      <c r="A80" s="45"/>
      <c r="B80" s="46"/>
      <c r="C80" s="47"/>
      <c r="D80" s="47"/>
    </row>
    <row r="81" spans="1:4" ht="12.9" x14ac:dyDescent="0.35">
      <c r="D81" s="43"/>
    </row>
    <row r="82" spans="1:4" ht="12.9" x14ac:dyDescent="0.35">
      <c r="C82" s="44"/>
      <c r="D82" s="44"/>
    </row>
    <row r="83" spans="1:4" ht="12.9" x14ac:dyDescent="0.35">
      <c r="A83" s="45"/>
      <c r="B83" s="46"/>
      <c r="C83" s="47"/>
      <c r="D83" s="47"/>
    </row>
    <row r="84" spans="1:4" ht="12.9" x14ac:dyDescent="0.35">
      <c r="D84" s="43"/>
    </row>
    <row r="85" spans="1:4" ht="12.9" x14ac:dyDescent="0.35">
      <c r="C85" s="44"/>
      <c r="D85" s="44"/>
    </row>
    <row r="86" spans="1:4" ht="12.9" x14ac:dyDescent="0.35">
      <c r="A86" s="45"/>
      <c r="B86" s="46"/>
      <c r="C86" s="47"/>
      <c r="D86" s="47"/>
    </row>
    <row r="87" spans="1:4" ht="12.9" x14ac:dyDescent="0.35">
      <c r="D87" s="43"/>
    </row>
    <row r="88" spans="1:4" ht="12.9" x14ac:dyDescent="0.35">
      <c r="C88" s="44"/>
      <c r="D88" s="44"/>
    </row>
    <row r="89" spans="1:4" ht="12.9" x14ac:dyDescent="0.35">
      <c r="A89" s="45"/>
      <c r="B89" s="46"/>
      <c r="C89" s="47"/>
      <c r="D89" s="47"/>
    </row>
    <row r="90" spans="1:4" ht="12.9" x14ac:dyDescent="0.35">
      <c r="D90" s="43"/>
    </row>
    <row r="91" spans="1:4" ht="12.9" x14ac:dyDescent="0.35">
      <c r="C91" s="44"/>
      <c r="D91" s="44"/>
    </row>
    <row r="92" spans="1:4" ht="12.9" x14ac:dyDescent="0.35">
      <c r="A92" s="45"/>
      <c r="B92" s="46"/>
      <c r="C92" s="47"/>
      <c r="D92" s="47"/>
    </row>
    <row r="93" spans="1:4" ht="12.9" x14ac:dyDescent="0.35">
      <c r="D93" s="43"/>
    </row>
    <row r="94" spans="1:4" ht="12.9" x14ac:dyDescent="0.35">
      <c r="C94" s="44"/>
      <c r="D94" s="44"/>
    </row>
    <row r="95" spans="1:4" ht="12.9" x14ac:dyDescent="0.35">
      <c r="A95" s="45"/>
      <c r="B95" s="46"/>
      <c r="C95" s="47"/>
      <c r="D95" s="47"/>
    </row>
    <row r="96" spans="1:4" ht="12.9" x14ac:dyDescent="0.35">
      <c r="D96" s="43"/>
    </row>
    <row r="97" spans="1:4" ht="12.9" x14ac:dyDescent="0.35">
      <c r="C97" s="44"/>
      <c r="D97" s="44"/>
    </row>
    <row r="98" spans="1:4" ht="12.9" x14ac:dyDescent="0.35">
      <c r="A98" s="45"/>
      <c r="B98" s="46"/>
      <c r="C98" s="47"/>
      <c r="D98" s="47"/>
    </row>
    <row r="99" spans="1:4" ht="12.9" x14ac:dyDescent="0.35">
      <c r="D99" s="43"/>
    </row>
    <row r="100" spans="1:4" ht="12.9" x14ac:dyDescent="0.35">
      <c r="C100" s="44"/>
      <c r="D100" s="44"/>
    </row>
    <row r="101" spans="1:4" ht="12.9" x14ac:dyDescent="0.35">
      <c r="A101" s="45"/>
      <c r="B101" s="46"/>
      <c r="C101" s="47"/>
      <c r="D101" s="47"/>
    </row>
    <row r="102" spans="1:4" ht="12.9" x14ac:dyDescent="0.35">
      <c r="D102" s="43"/>
    </row>
    <row r="103" spans="1:4" ht="12.9" x14ac:dyDescent="0.35">
      <c r="C103" s="44"/>
      <c r="D103" s="44"/>
    </row>
    <row r="104" spans="1:4" ht="12.9" x14ac:dyDescent="0.35">
      <c r="A104" s="45"/>
      <c r="B104" s="46"/>
      <c r="C104" s="47"/>
      <c r="D104" s="47"/>
    </row>
    <row r="105" spans="1:4" ht="12.9" x14ac:dyDescent="0.35">
      <c r="D105" s="43"/>
    </row>
  </sheetData>
  <mergeCells count="18">
    <mergeCell ref="O32:O33"/>
    <mergeCell ref="F32:F33"/>
    <mergeCell ref="G32:G33"/>
    <mergeCell ref="H32:H33"/>
    <mergeCell ref="I32:I33"/>
    <mergeCell ref="I4:I7"/>
    <mergeCell ref="J4:N5"/>
    <mergeCell ref="P6:Q7"/>
    <mergeCell ref="J6:J7"/>
    <mergeCell ref="A1:C1"/>
    <mergeCell ref="K6:K7"/>
    <mergeCell ref="L6:L7"/>
    <mergeCell ref="M6:M7"/>
    <mergeCell ref="N6:N7"/>
    <mergeCell ref="E4:E7"/>
    <mergeCell ref="F4:F7"/>
    <mergeCell ref="G4:G7"/>
    <mergeCell ref="H4:H7"/>
  </mergeCells>
  <phoneticPr fontId="2" type="noConversion"/>
  <conditionalFormatting sqref="C2">
    <cfRule type="expression" dxfId="13" priority="72">
      <formula>size_lca_flag=1</formula>
    </cfRule>
  </conditionalFormatting>
  <dataValidations count="5">
    <dataValidation type="list" allowBlank="1" showInputMessage="1" showErrorMessage="1" sqref="B8" xr:uid="{00000000-0002-0000-0000-000000000000}">
      <formula1>IF(Analysis="Old vs. New", daytype_list_old_v_new, IF(option="Time-Of-Use Load Impact", day_type_list_tou, day_type_list_cpp))</formula1>
    </dataValidation>
    <dataValidation type="list" allowBlank="1" showInputMessage="1" showErrorMessage="1" sqref="B6" xr:uid="{00000000-0002-0000-0000-000001000000}">
      <formula1>Result_type_list</formula1>
    </dataValidation>
    <dataValidation type="list" allowBlank="1" showInputMessage="1" showErrorMessage="1" sqref="B5" xr:uid="{00000000-0002-0000-0000-000002000000}">
      <formula1>IF(option="Time-Of-Use Load Impact", rate_list, rate_list_cpp)</formula1>
    </dataValidation>
    <dataValidation type="list" allowBlank="1" showInputMessage="1" showErrorMessage="1" sqref="B7" xr:uid="{00000000-0002-0000-0000-000003000000}">
      <formula1>climate_list</formula1>
    </dataValidation>
    <dataValidation type="list" allowBlank="1" showInputMessage="1" showErrorMessage="1" sqref="B4" xr:uid="{00000000-0002-0000-0000-000004000000}">
      <formula1>options_list</formula1>
    </dataValidation>
  </dataValidations>
  <pageMargins left="0.75" right="0.75" top="1" bottom="1" header="0.5" footer="0.5"/>
  <pageSetup scale="54" orientation="landscape" r:id="rId1"/>
  <headerFooter alignWithMargins="0"/>
  <ignoredErrors>
    <ignoredError sqref="O3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8" id="{8D461D41-22AB-4A91-B90F-E92D5EDD5FE2}">
            <xm:f>IF(option="Time-Of-Use Load Impact",Lookups!$C$8=1,FALSE)</xm:f>
            <x14:dxf>
              <fill>
                <patternFill>
                  <bgColor theme="0" tint="-0.14996795556505021"/>
                </patternFill>
              </fill>
            </x14:dxf>
          </x14:cfRule>
          <xm:sqref>G2 E34:O36</xm:sqref>
        </x14:conditionalFormatting>
        <x14:conditionalFormatting xmlns:xm="http://schemas.microsoft.com/office/excel/2006/main">
          <x14:cfRule type="expression" priority="26" id="{E305D8F2-9D8E-4446-8EF3-6709555062BF}">
            <xm:f>Lookups!$I$21=FALSE</xm:f>
            <x14:dxf>
              <fill>
                <patternFill>
                  <bgColor rgb="FFFF0000"/>
                </patternFill>
              </fill>
            </x14:dxf>
          </x14:cfRule>
          <xm:sqref>B5</xm:sqref>
        </x14:conditionalFormatting>
        <x14:conditionalFormatting xmlns:xm="http://schemas.microsoft.com/office/excel/2006/main">
          <x14:cfRule type="expression" priority="25" id="{E83A55B7-056D-4D27-A93E-7C317A5075F5}">
            <xm:f>Lookups!$I$20=FALSE</xm:f>
            <x14:dxf>
              <fill>
                <patternFill>
                  <bgColor rgb="FFFF0000"/>
                </patternFill>
              </fill>
            </x14:dxf>
          </x14:cfRule>
          <xm:sqref>B8:C8</xm:sqref>
        </x14:conditionalFormatting>
        <x14:conditionalFormatting xmlns:xm="http://schemas.microsoft.com/office/excel/2006/main">
          <x14:cfRule type="expression" priority="22" id="{7BE8EB57-55B4-41D6-8BDE-493EB5205BAD}">
            <xm:f>IF(Lookups!$I$21=FALSE, TRUE,FALSE)</xm:f>
            <x14:dxf>
              <fill>
                <patternFill>
                  <bgColor rgb="FFFF0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expression" priority="11" id="{445609D0-CFD5-43DC-BFE7-CE7E4583E02B}">
            <xm:f>IF(AND(Lookups!$N$44=TRUE,Lookups!$I$22=TRUE,Lookups!$E$24=1),TRUE,FALSE)</xm:f>
            <x14:dxf>
              <fill>
                <patternFill>
                  <bgColor rgb="FFE7EEF5"/>
                </patternFill>
              </fill>
            </x14:dxf>
          </x14:cfRule>
          <xm:sqref>E14:N18 E26:N29</xm:sqref>
        </x14:conditionalFormatting>
        <x14:conditionalFormatting xmlns:xm="http://schemas.microsoft.com/office/excel/2006/main">
          <x14:cfRule type="expression" priority="10" id="{D148A225-2DA6-4C89-A961-B6093529276C}">
            <xm:f>IF(AND(Lookups!$N$44=TRUE,Lookups!$I$22=TRUE,Lookups!$E$24=1),TRUE,FALSE)</xm:f>
            <x14:dxf>
              <fill>
                <patternFill>
                  <bgColor rgb="FFB8CCE4"/>
                </patternFill>
              </fill>
            </x14:dxf>
          </x14:cfRule>
          <xm:sqref>E19:N25</xm:sqref>
        </x14:conditionalFormatting>
        <x14:conditionalFormatting xmlns:xm="http://schemas.microsoft.com/office/excel/2006/main">
          <x14:cfRule type="expression" priority="8" id="{3AA40581-2133-4CE4-AD8E-81D7AA447CF2}">
            <xm:f>IF(OR(AND(Lookups!$N$43=TRUE,Lookups!$I$22=FALSE),Lookups!$N$42=TRUE),TRUE,FALSE)</xm:f>
            <x14:dxf>
              <fill>
                <patternFill>
                  <bgColor rgb="FFE7EEF5"/>
                </patternFill>
              </fill>
            </x14:dxf>
          </x14:cfRule>
          <xm:sqref>E14:N23 E29:N31</xm:sqref>
        </x14:conditionalFormatting>
        <x14:conditionalFormatting xmlns:xm="http://schemas.microsoft.com/office/excel/2006/main">
          <x14:cfRule type="expression" priority="7" id="{4A8E3C9A-8AB5-4EC6-A51D-AB5F2E17AC68}">
            <xm:f>IF(OR(AND(Lookups!$N$43=TRUE,Lookups!$I$22=FALSE),Lookups!$N$42=TRUE),TRUE,FALSE)</xm:f>
            <x14:dxf>
              <fill>
                <patternFill>
                  <bgColor rgb="FFB8CCE4"/>
                </patternFill>
              </fill>
            </x14:dxf>
          </x14:cfRule>
          <xm:sqref>E24:N28</xm:sqref>
        </x14:conditionalFormatting>
        <x14:conditionalFormatting xmlns:xm="http://schemas.microsoft.com/office/excel/2006/main">
          <x14:cfRule type="expression" priority="4" id="{04D261C2-3EAE-42FB-B526-AB57E22505AA}">
            <xm:f>IF(AND(ISNUMBER(SEARCH("March",Lookups!$C$4)),Lookups!$I$22=FALSE),TRUE,FALSE)</xm:f>
            <x14:dxf>
              <fill>
                <patternFill>
                  <bgColor theme="0"/>
                </patternFill>
              </fill>
            </x14:dxf>
          </x14:cfRule>
          <x14:cfRule type="expression" priority="5" id="{E9048DC7-0FED-4166-9A1B-BFABA0E4F552}">
            <xm:f>IF(AND(ISNUMBER(SEARCH("April",Lookups!$C$4)),Lookups!$I$22=FALSE),TRUE,FALSE)</xm:f>
            <x14:dxf>
              <fill>
                <patternFill>
                  <bgColor theme="0"/>
                </patternFill>
              </fill>
            </x14:dxf>
          </x14:cfRule>
          <xm:sqref>E18:N21</xm:sqref>
        </x14:conditionalFormatting>
        <x14:conditionalFormatting xmlns:xm="http://schemas.microsoft.com/office/excel/2006/main">
          <x14:cfRule type="expression" priority="3" id="{3E651135-FB26-4252-B041-5E7E75EEBF64}">
            <xm:f>IF(Lookups!$E$4="Critical Peak Pricing Load Impact",TRUE,FALSE)</xm:f>
            <x14:dxf>
              <fill>
                <patternFill>
                  <bgColor theme="6" tint="0.59996337778862885"/>
                </patternFill>
              </fill>
            </x14:dxf>
          </x14:cfRule>
          <xm:sqref>E22:N25</xm:sqref>
        </x14:conditionalFormatting>
        <x14:conditionalFormatting xmlns:xm="http://schemas.microsoft.com/office/excel/2006/main">
          <x14:cfRule type="expression" priority="2" id="{938D675B-D969-45D7-9B49-DE98565459E9}">
            <xm:f>IF(AND(Lookups!$N$44=TRUE,Lookups!$I$22=TRUE,Lookups!$E$26=1),TRUE,FALSE)</xm:f>
            <x14:dxf>
              <fill>
                <patternFill>
                  <bgColor rgb="FFE7EEF5"/>
                </patternFill>
              </fill>
            </x14:dxf>
          </x14:cfRule>
          <xm:sqref>E14:N24 E28:N29</xm:sqref>
        </x14:conditionalFormatting>
        <x14:conditionalFormatting xmlns:xm="http://schemas.microsoft.com/office/excel/2006/main">
          <x14:cfRule type="expression" priority="1" id="{C92B9680-841E-4453-87A5-8CC03636F650}">
            <xm:f>IF(AND(Lookups!$I$22=TRUE,Lookups!$N$44=TRUE,Lookups!$E$26=1),TRUE,FALSE)</xm:f>
            <x14:dxf>
              <fill>
                <patternFill>
                  <bgColor rgb="FFB8CCE4"/>
                </patternFill>
              </fill>
            </x14:dxf>
          </x14:cfRule>
          <xm:sqref>E25:N27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0"/>
  <sheetViews>
    <sheetView topLeftCell="B1" workbookViewId="0">
      <selection activeCell="J7" sqref="J7:J18"/>
    </sheetView>
  </sheetViews>
  <sheetFormatPr defaultRowHeight="12.45" x14ac:dyDescent="0.3"/>
  <cols>
    <col min="1" max="1" width="9.69140625" bestFit="1" customWidth="1"/>
    <col min="2" max="2" width="24.15234375" bestFit="1" customWidth="1"/>
    <col min="3" max="3" width="17.15234375" bestFit="1" customWidth="1"/>
    <col min="4" max="4" width="9.53515625" bestFit="1" customWidth="1"/>
    <col min="5" max="5" width="8.84375" bestFit="1" customWidth="1"/>
    <col min="6" max="6" width="11.53515625" customWidth="1"/>
    <col min="7" max="7" width="10.84375" bestFit="1" customWidth="1"/>
    <col min="9" max="9" width="25.53515625" bestFit="1" customWidth="1"/>
    <col min="10" max="10" width="27.53515625" customWidth="1"/>
    <col min="11" max="11" width="31" bestFit="1" customWidth="1"/>
    <col min="13" max="13" width="27.53515625" customWidth="1"/>
    <col min="14" max="14" width="38.84375" bestFit="1" customWidth="1"/>
  </cols>
  <sheetData>
    <row r="1" spans="1:13" x14ac:dyDescent="0.3">
      <c r="F1" s="1"/>
      <c r="G1" s="1"/>
    </row>
    <row r="3" spans="1:13" ht="13.3" x14ac:dyDescent="0.4">
      <c r="A3" s="6" t="s">
        <v>198</v>
      </c>
      <c r="B3" s="6" t="s">
        <v>223</v>
      </c>
      <c r="C3" s="6" t="s">
        <v>190</v>
      </c>
      <c r="D3" s="6" t="s">
        <v>218</v>
      </c>
      <c r="E3" s="6" t="s">
        <v>225</v>
      </c>
      <c r="I3" s="6" t="s">
        <v>198</v>
      </c>
      <c r="J3" s="6" t="s">
        <v>223</v>
      </c>
      <c r="K3" s="6" t="s">
        <v>190</v>
      </c>
      <c r="L3" s="6" t="s">
        <v>218</v>
      </c>
      <c r="M3" s="6" t="s">
        <v>225</v>
      </c>
    </row>
    <row r="4" spans="1:13" x14ac:dyDescent="0.3">
      <c r="A4" t="str">
        <f>Result_type</f>
        <v>Average per Enrolled Customer</v>
      </c>
      <c r="B4" s="7" t="str">
        <f>"="&amp;rate</f>
        <v>=TOU Customers</v>
      </c>
      <c r="C4" s="2" t="str">
        <f>day_type</f>
        <v>August Average Weekday</v>
      </c>
      <c r="D4" t="str">
        <f>climate</f>
        <v>All</v>
      </c>
      <c r="E4" s="18" t="str">
        <f>option</f>
        <v>Time-Of-Use Load Impact</v>
      </c>
      <c r="I4" t="s">
        <v>0</v>
      </c>
      <c r="J4" t="s">
        <v>263</v>
      </c>
      <c r="K4" t="s">
        <v>234</v>
      </c>
      <c r="L4" s="13" t="s">
        <v>219</v>
      </c>
      <c r="M4" s="13" t="s">
        <v>226</v>
      </c>
    </row>
    <row r="5" spans="1:13" ht="13.3" x14ac:dyDescent="0.4">
      <c r="A5" s="8"/>
      <c r="B5" s="8"/>
      <c r="C5" s="8"/>
      <c r="D5" s="8"/>
      <c r="E5" s="8"/>
      <c r="F5" s="9"/>
      <c r="G5" s="9"/>
      <c r="H5" s="9"/>
      <c r="I5" t="s">
        <v>199</v>
      </c>
      <c r="J5" s="13" t="s">
        <v>264</v>
      </c>
      <c r="K5" t="s">
        <v>233</v>
      </c>
      <c r="L5" s="13" t="s">
        <v>220</v>
      </c>
      <c r="M5" s="13"/>
    </row>
    <row r="6" spans="1:13" x14ac:dyDescent="0.3">
      <c r="A6" s="10"/>
      <c r="B6" s="19" t="s">
        <v>189</v>
      </c>
      <c r="C6" s="11">
        <f>IFERROR(DGET(data,"enrolled",_xlnm.Criteria),0)</f>
        <v>6277</v>
      </c>
      <c r="D6" t="str">
        <f>DGET(data,"ResultType",_xlnm.Criteria)</f>
        <v>Average per Enrolled Customer</v>
      </c>
      <c r="E6" s="11"/>
      <c r="F6" s="11"/>
      <c r="G6" s="11"/>
      <c r="J6" s="13" t="s">
        <v>269</v>
      </c>
      <c r="K6" t="s">
        <v>237</v>
      </c>
      <c r="L6" s="13" t="s">
        <v>221</v>
      </c>
    </row>
    <row r="7" spans="1:13" x14ac:dyDescent="0.3">
      <c r="B7" s="13" t="s">
        <v>185</v>
      </c>
      <c r="C7">
        <v>0</v>
      </c>
      <c r="J7" s="13"/>
      <c r="K7" t="s">
        <v>230</v>
      </c>
      <c r="L7" s="13"/>
    </row>
    <row r="8" spans="1:13" x14ac:dyDescent="0.3">
      <c r="B8" s="13" t="s">
        <v>200</v>
      </c>
      <c r="C8">
        <f>IF(Enrolled&lt;100,1,0)</f>
        <v>0</v>
      </c>
      <c r="J8" s="13"/>
      <c r="K8" s="13" t="s">
        <v>238</v>
      </c>
      <c r="L8" s="13"/>
    </row>
    <row r="9" spans="1:13" x14ac:dyDescent="0.3">
      <c r="J9" s="13"/>
      <c r="K9" t="s">
        <v>236</v>
      </c>
    </row>
    <row r="10" spans="1:13" x14ac:dyDescent="0.3">
      <c r="B10" s="14" t="s">
        <v>184</v>
      </c>
      <c r="E10" t="s">
        <v>192</v>
      </c>
      <c r="J10" s="13"/>
      <c r="K10" t="s">
        <v>235</v>
      </c>
    </row>
    <row r="11" spans="1:13" x14ac:dyDescent="0.3">
      <c r="A11">
        <v>1</v>
      </c>
      <c r="B11" s="15">
        <f>MAX(0,Table!I8-75)</f>
        <v>0</v>
      </c>
      <c r="D11" s="13" t="s">
        <v>207</v>
      </c>
      <c r="E11">
        <f>IFERROR(SEARCH(D11,$C$4),0)</f>
        <v>0</v>
      </c>
      <c r="J11" s="13"/>
      <c r="K11" t="s">
        <v>231</v>
      </c>
    </row>
    <row r="12" spans="1:13" x14ac:dyDescent="0.3">
      <c r="A12">
        <f>A11+1</f>
        <v>2</v>
      </c>
      <c r="B12" s="15">
        <f>MAX(0,Table!I9-75)</f>
        <v>0</v>
      </c>
      <c r="D12" s="13" t="s">
        <v>206</v>
      </c>
      <c r="E12">
        <f t="shared" ref="E12:E22" si="0">IFERROR(SEARCH(D12,$C$4),0)</f>
        <v>0</v>
      </c>
      <c r="J12" s="13"/>
      <c r="K12" t="s">
        <v>241</v>
      </c>
    </row>
    <row r="13" spans="1:13" x14ac:dyDescent="0.3">
      <c r="A13">
        <f t="shared" ref="A13:A34" si="1">A12+1</f>
        <v>3</v>
      </c>
      <c r="B13" s="15">
        <f>MAX(0,Table!I10-75)</f>
        <v>0</v>
      </c>
      <c r="D13" s="13" t="s">
        <v>210</v>
      </c>
      <c r="E13">
        <f t="shared" si="0"/>
        <v>0</v>
      </c>
      <c r="J13" s="13"/>
      <c r="K13" t="s">
        <v>240</v>
      </c>
    </row>
    <row r="14" spans="1:13" x14ac:dyDescent="0.3">
      <c r="A14">
        <f t="shared" si="1"/>
        <v>4</v>
      </c>
      <c r="B14" s="15">
        <f>MAX(0,Table!I11-75)</f>
        <v>0</v>
      </c>
      <c r="D14" s="13" t="s">
        <v>203</v>
      </c>
      <c r="E14">
        <f t="shared" si="0"/>
        <v>0</v>
      </c>
      <c r="J14" s="13"/>
      <c r="K14" s="13" t="s">
        <v>239</v>
      </c>
    </row>
    <row r="15" spans="1:13" x14ac:dyDescent="0.3">
      <c r="A15">
        <f t="shared" si="1"/>
        <v>5</v>
      </c>
      <c r="B15" s="15">
        <f>MAX(0,Table!I12-75)</f>
        <v>0</v>
      </c>
      <c r="D15" s="13" t="s">
        <v>211</v>
      </c>
      <c r="E15">
        <f t="shared" si="0"/>
        <v>0</v>
      </c>
      <c r="J15" s="13"/>
      <c r="K15" t="s">
        <v>232</v>
      </c>
    </row>
    <row r="16" spans="1:13" x14ac:dyDescent="0.3">
      <c r="A16">
        <f t="shared" si="1"/>
        <v>6</v>
      </c>
      <c r="B16" s="15">
        <f>MAX(0,Table!I13-75)</f>
        <v>0</v>
      </c>
      <c r="D16" s="13" t="s">
        <v>209</v>
      </c>
      <c r="E16">
        <f t="shared" si="0"/>
        <v>0</v>
      </c>
      <c r="K16" t="s">
        <v>246</v>
      </c>
    </row>
    <row r="17" spans="1:13" x14ac:dyDescent="0.3">
      <c r="A17">
        <f t="shared" si="1"/>
        <v>7</v>
      </c>
      <c r="B17" s="15">
        <f>MAX(0,Table!I14-75)</f>
        <v>0</v>
      </c>
      <c r="D17" s="13" t="s">
        <v>208</v>
      </c>
      <c r="E17">
        <f t="shared" si="0"/>
        <v>0</v>
      </c>
      <c r="K17" t="s">
        <v>245</v>
      </c>
      <c r="M17" s="13"/>
    </row>
    <row r="18" spans="1:13" x14ac:dyDescent="0.3">
      <c r="A18">
        <f t="shared" si="1"/>
        <v>8</v>
      </c>
      <c r="B18" s="15">
        <f>MAX(0,Table!I15-75)</f>
        <v>0</v>
      </c>
      <c r="D18" s="13" t="s">
        <v>204</v>
      </c>
      <c r="E18">
        <f t="shared" si="0"/>
        <v>1</v>
      </c>
      <c r="I18" s="4" t="s">
        <v>228</v>
      </c>
      <c r="K18" t="s">
        <v>249</v>
      </c>
    </row>
    <row r="19" spans="1:13" x14ac:dyDescent="0.3">
      <c r="A19">
        <f t="shared" si="1"/>
        <v>9</v>
      </c>
      <c r="B19" s="15">
        <f>MAX(0,Table!I16-75)</f>
        <v>0</v>
      </c>
      <c r="D19" s="13" t="s">
        <v>214</v>
      </c>
      <c r="E19">
        <f t="shared" si="0"/>
        <v>0</v>
      </c>
      <c r="H19" s="13" t="s">
        <v>202</v>
      </c>
      <c r="I19" t="b">
        <f>COUNTIF(IF(option="Time-Of-Use Load Impact",month_list,month_list_cpp),month)&gt;0</f>
        <v>0</v>
      </c>
      <c r="K19" t="s">
        <v>242</v>
      </c>
    </row>
    <row r="20" spans="1:13" x14ac:dyDescent="0.3">
      <c r="A20">
        <f t="shared" si="1"/>
        <v>10</v>
      </c>
      <c r="B20" s="15">
        <f>MAX(0,Table!I17-75)</f>
        <v>0</v>
      </c>
      <c r="D20" s="13" t="s">
        <v>213</v>
      </c>
      <c r="E20">
        <f t="shared" si="0"/>
        <v>0</v>
      </c>
      <c r="H20" s="13" t="s">
        <v>229</v>
      </c>
      <c r="I20" t="b">
        <f>COUNTIF(IF(option="Time-Of-Use Load Impact",day_type_list_tou,day_type_list_cpp),day_type)&gt;0</f>
        <v>1</v>
      </c>
      <c r="K20" t="s">
        <v>250</v>
      </c>
    </row>
    <row r="21" spans="1:13" x14ac:dyDescent="0.3">
      <c r="A21">
        <f t="shared" si="1"/>
        <v>11</v>
      </c>
      <c r="B21" s="15">
        <f>MAX(0,Table!I18-75)</f>
        <v>2.390900000000002</v>
      </c>
      <c r="D21" s="13" t="s">
        <v>212</v>
      </c>
      <c r="E21">
        <f t="shared" si="0"/>
        <v>0</v>
      </c>
      <c r="H21" s="13" t="s">
        <v>223</v>
      </c>
      <c r="I21" t="b">
        <f>COUNTIF(IF(option="Time-Of-Use Load Impact",rate_list,rate_list_cpp),rate)&gt;0</f>
        <v>1</v>
      </c>
      <c r="K21" t="s">
        <v>248</v>
      </c>
      <c r="L21" s="13"/>
    </row>
    <row r="22" spans="1:13" x14ac:dyDescent="0.3">
      <c r="A22">
        <f t="shared" si="1"/>
        <v>12</v>
      </c>
      <c r="B22" s="15">
        <f>MAX(0,Table!I19-75)</f>
        <v>5.7192900000000009</v>
      </c>
      <c r="D22" s="13" t="s">
        <v>205</v>
      </c>
      <c r="E22">
        <f t="shared" si="0"/>
        <v>0</v>
      </c>
      <c r="H22" s="13" t="s">
        <v>268</v>
      </c>
      <c r="I22" t="b">
        <f>ISNUMBER(SEARCH("Grandfather",B4))</f>
        <v>0</v>
      </c>
      <c r="K22" t="s">
        <v>247</v>
      </c>
    </row>
    <row r="23" spans="1:13" x14ac:dyDescent="0.3">
      <c r="A23">
        <f t="shared" si="1"/>
        <v>13</v>
      </c>
      <c r="B23" s="15">
        <f>MAX(0,Table!I20-75)</f>
        <v>7.6851800000000026</v>
      </c>
      <c r="K23" t="s">
        <v>243</v>
      </c>
    </row>
    <row r="24" spans="1:13" x14ac:dyDescent="0.3">
      <c r="A24">
        <f t="shared" si="1"/>
        <v>14</v>
      </c>
      <c r="B24" s="15">
        <f>MAX(0,Table!I21-75)</f>
        <v>9.321470000000005</v>
      </c>
      <c r="D24" s="13" t="s">
        <v>192</v>
      </c>
      <c r="E24" s="3">
        <f>MAX(E16:E20)</f>
        <v>1</v>
      </c>
      <c r="K24" s="3" t="s">
        <v>253</v>
      </c>
    </row>
    <row r="25" spans="1:13" x14ac:dyDescent="0.3">
      <c r="A25">
        <f t="shared" si="1"/>
        <v>15</v>
      </c>
      <c r="B25" s="15">
        <f>MAX(0,Table!I22-75)</f>
        <v>9.8971499999999963</v>
      </c>
      <c r="D25" t="s">
        <v>275</v>
      </c>
      <c r="E25">
        <f>IF(OR(E14=1,E13=1),1,0)</f>
        <v>0</v>
      </c>
      <c r="K25" s="13" t="s">
        <v>252</v>
      </c>
    </row>
    <row r="26" spans="1:13" x14ac:dyDescent="0.3">
      <c r="A26">
        <f t="shared" si="1"/>
        <v>16</v>
      </c>
      <c r="B26" s="15">
        <f>MAX(0,Table!I23-75)</f>
        <v>9.2614200000000011</v>
      </c>
      <c r="D26" s="13" t="s">
        <v>276</v>
      </c>
      <c r="E26">
        <f>MAX(E21:E22,E11:E15)</f>
        <v>0</v>
      </c>
      <c r="K26" t="s">
        <v>251</v>
      </c>
    </row>
    <row r="27" spans="1:13" x14ac:dyDescent="0.3">
      <c r="A27">
        <f t="shared" si="1"/>
        <v>17</v>
      </c>
      <c r="B27" s="15">
        <f>MAX(0,Table!I24-75)</f>
        <v>7.7920000000000016</v>
      </c>
      <c r="I27" s="33"/>
      <c r="K27" t="s">
        <v>244</v>
      </c>
    </row>
    <row r="28" spans="1:13" x14ac:dyDescent="0.3">
      <c r="A28">
        <f t="shared" si="1"/>
        <v>18</v>
      </c>
      <c r="B28" s="15">
        <f>MAX(0,Table!I25-75)</f>
        <v>6.1330600000000004</v>
      </c>
      <c r="C28" s="3"/>
    </row>
    <row r="29" spans="1:13" x14ac:dyDescent="0.3">
      <c r="A29">
        <f t="shared" si="1"/>
        <v>19</v>
      </c>
      <c r="B29" s="15">
        <f>MAX(0,Table!I26-75)</f>
        <v>3.359020000000001</v>
      </c>
      <c r="C29" s="3"/>
    </row>
    <row r="30" spans="1:13" x14ac:dyDescent="0.3">
      <c r="A30">
        <f t="shared" si="1"/>
        <v>20</v>
      </c>
      <c r="B30" s="15">
        <f>MAX(0,Table!I27-75)</f>
        <v>0</v>
      </c>
      <c r="C30" s="3"/>
    </row>
    <row r="31" spans="1:13" x14ac:dyDescent="0.3">
      <c r="A31">
        <f t="shared" si="1"/>
        <v>21</v>
      </c>
      <c r="B31" s="15">
        <f>MAX(0,Table!I28-75)</f>
        <v>0</v>
      </c>
      <c r="C31" s="13"/>
      <c r="F31" s="13"/>
      <c r="G31" s="13"/>
      <c r="H31" s="13"/>
      <c r="I31" s="13"/>
      <c r="J31" s="13"/>
    </row>
    <row r="32" spans="1:13" x14ac:dyDescent="0.3">
      <c r="A32">
        <f t="shared" si="1"/>
        <v>22</v>
      </c>
      <c r="B32" s="15">
        <f>MAX(0,Table!I29-75)</f>
        <v>0</v>
      </c>
      <c r="C32" s="3"/>
      <c r="F32" s="3"/>
      <c r="G32" s="3"/>
      <c r="H32" s="3"/>
      <c r="I32" s="3"/>
      <c r="J32" s="3"/>
    </row>
    <row r="33" spans="1:14" x14ac:dyDescent="0.3">
      <c r="A33">
        <f t="shared" si="1"/>
        <v>23</v>
      </c>
      <c r="B33" s="15">
        <f>MAX(0,Table!I30-75)</f>
        <v>0</v>
      </c>
      <c r="C33" s="3"/>
      <c r="F33" s="3"/>
      <c r="G33" s="3"/>
      <c r="H33" s="3"/>
      <c r="I33" s="3"/>
      <c r="J33" s="3"/>
    </row>
    <row r="34" spans="1:14" x14ac:dyDescent="0.3">
      <c r="A34">
        <f t="shared" si="1"/>
        <v>24</v>
      </c>
      <c r="B34" s="15">
        <f>MAX(0,Table!I31-75)</f>
        <v>0</v>
      </c>
      <c r="C34" s="3"/>
      <c r="F34" s="3"/>
      <c r="G34" s="3"/>
      <c r="H34" s="3"/>
      <c r="I34" s="3"/>
      <c r="J34" s="3"/>
    </row>
    <row r="35" spans="1:14" x14ac:dyDescent="0.3">
      <c r="A35" s="13" t="s">
        <v>187</v>
      </c>
      <c r="C35" s="3"/>
      <c r="D35" s="3"/>
      <c r="E35" s="3"/>
      <c r="F35" s="3"/>
      <c r="G35" s="3"/>
      <c r="H35" s="3"/>
      <c r="I35" s="3"/>
      <c r="J35" s="3"/>
      <c r="K35" s="3"/>
    </row>
    <row r="36" spans="1:14" x14ac:dyDescent="0.3">
      <c r="C36" s="3"/>
      <c r="D36" s="3"/>
      <c r="E36" s="3"/>
      <c r="F36" s="3"/>
      <c r="G36" s="3"/>
      <c r="H36" s="3"/>
      <c r="I36" s="3"/>
      <c r="J36" s="3"/>
      <c r="K36" s="3"/>
      <c r="M36" s="13" t="s">
        <v>261</v>
      </c>
      <c r="N36" t="b">
        <f>IF(ISNUMBER(SEARCH(M36,$B$4)),TRUE,FALSE)</f>
        <v>0</v>
      </c>
    </row>
    <row r="37" spans="1:14" x14ac:dyDescent="0.3">
      <c r="C37" s="3"/>
      <c r="D37" s="3"/>
      <c r="F37" s="3"/>
      <c r="G37" s="3"/>
      <c r="H37" s="3"/>
      <c r="I37" s="3"/>
      <c r="J37" s="3"/>
      <c r="K37" s="3"/>
      <c r="M37" t="s">
        <v>260</v>
      </c>
      <c r="N37" t="b">
        <f t="shared" ref="N37:N41" si="2">IF(ISNUMBER(SEARCH(M37,$B$4)),TRUE,FALSE)</f>
        <v>0</v>
      </c>
    </row>
    <row r="38" spans="1:14" x14ac:dyDescent="0.3">
      <c r="C38" s="3"/>
      <c r="D38" s="3"/>
      <c r="E38" s="3"/>
      <c r="F38" s="3"/>
      <c r="G38" s="3"/>
      <c r="H38" s="3"/>
      <c r="I38" s="3"/>
      <c r="J38" s="3"/>
      <c r="K38" s="3"/>
      <c r="M38" t="s">
        <v>262</v>
      </c>
      <c r="N38" t="b">
        <f t="shared" si="2"/>
        <v>0</v>
      </c>
    </row>
    <row r="39" spans="1:14" x14ac:dyDescent="0.3">
      <c r="A39" s="20" t="s">
        <v>193</v>
      </c>
      <c r="B39" t="s">
        <v>194</v>
      </c>
      <c r="C39" t="s">
        <v>2</v>
      </c>
      <c r="D39" s="3" t="s">
        <v>3</v>
      </c>
      <c r="E39" s="3" t="s">
        <v>4</v>
      </c>
      <c r="F39" s="3" t="s">
        <v>5</v>
      </c>
      <c r="G39" s="3" t="s">
        <v>6</v>
      </c>
      <c r="H39" s="3"/>
      <c r="I39" s="3"/>
      <c r="J39" s="3"/>
      <c r="K39" s="3"/>
      <c r="M39" s="13" t="s">
        <v>266</v>
      </c>
      <c r="N39" t="b">
        <f t="shared" si="2"/>
        <v>0</v>
      </c>
    </row>
    <row r="40" spans="1:14" x14ac:dyDescent="0.3">
      <c r="A40" s="21">
        <f>IF(Enrolled=0,"n/a",DGET(data,"stderrallday",_xlnm.Criteria))</f>
        <v>0.8010408</v>
      </c>
      <c r="B40" t="s">
        <v>195</v>
      </c>
      <c r="C40" s="15">
        <f>IFERROR(NORMINV(0.1,Table!$H34,Lookups!$A40),0)</f>
        <v>-0.41071389130509928</v>
      </c>
      <c r="D40" s="15">
        <f>IFERROR(NORMINV(0.3,Table!$H34,Lookups!$A40),0)</f>
        <v>0.19579499377994075</v>
      </c>
      <c r="E40" s="15">
        <f>IFERROR(NORMINV(0.5,Table!$H34,Lookups!$A40),0)</f>
        <v>0.6158612</v>
      </c>
      <c r="F40" s="15">
        <f>IFERROR(NORMINV(0.7,Table!$H34,Lookups!$A40),0)</f>
        <v>1.0359274062200592</v>
      </c>
      <c r="G40" s="15">
        <f>IFERROR(NORMINV(0.9,Table!$H34,Lookups!$A40),0)</f>
        <v>1.6424362913050992</v>
      </c>
      <c r="H40" s="3"/>
      <c r="I40" s="3"/>
      <c r="J40" s="3"/>
      <c r="K40" s="3"/>
      <c r="M40" t="s">
        <v>267</v>
      </c>
      <c r="N40" t="b">
        <f t="shared" si="2"/>
        <v>0</v>
      </c>
    </row>
    <row r="41" spans="1:14" x14ac:dyDescent="0.3">
      <c r="A41" s="21">
        <f>IF(Enrolled=0,"n/a",DGET(data,"stderrpeak",_xlnm.Criteria))</f>
        <v>6.1019299999999999E-2</v>
      </c>
      <c r="B41" t="s">
        <v>196</v>
      </c>
      <c r="C41" s="15">
        <f>IFERROR(NORMINV(0.1,Table!$H35,Lookups!$A41),0)</f>
        <v>6.9404600556564375E-2</v>
      </c>
      <c r="D41" s="15">
        <f>IFERROR(NORMINV(0.3,Table!$H35,Lookups!$A41),0)</f>
        <v>0.11560542779491426</v>
      </c>
      <c r="E41" s="15">
        <f>IFERROR(NORMINV(0.5,Table!$H35,Lookups!$A41),0)</f>
        <v>0.14760398000000002</v>
      </c>
      <c r="F41" s="15">
        <f>IFERROR(NORMINV(0.7,Table!$H35,Lookups!$A41),0)</f>
        <v>0.17960253220508576</v>
      </c>
      <c r="G41" s="15">
        <f>IFERROR(NORMINV(0.9,Table!$H35,Lookups!$A41),0)</f>
        <v>0.22580335944343566</v>
      </c>
      <c r="H41" s="3"/>
      <c r="I41" s="3"/>
      <c r="J41" s="3"/>
      <c r="K41" s="3"/>
      <c r="M41" t="s">
        <v>265</v>
      </c>
      <c r="N41" t="b">
        <f t="shared" si="2"/>
        <v>0</v>
      </c>
    </row>
    <row r="42" spans="1:14" x14ac:dyDescent="0.3">
      <c r="A42" s="21">
        <f>IF(Enrolled=0,"n/a",DGET(data,"stderrpartpeak",_xlnm.Criteria))</f>
        <v>3.8690500000000003E-2</v>
      </c>
      <c r="B42" t="s">
        <v>197</v>
      </c>
      <c r="C42" s="15">
        <f>IFERROR(NORMINV(0.1,Table!$H36,Lookups!$A42),0)</f>
        <v>-4.7366024692857216E-2</v>
      </c>
      <c r="D42" s="15">
        <f>IFERROR(NORMINV(0.3,Table!$H36,Lookups!$A42),0)</f>
        <v>-1.8071471883084302E-2</v>
      </c>
      <c r="E42" s="15">
        <f>IFERROR(NORMINV(0.5,Table!$H36,Lookups!$A42),0)</f>
        <v>2.2178461538461544E-3</v>
      </c>
      <c r="F42" s="15">
        <f>IFERROR(NORMINV(0.7,Table!$H36,Lookups!$A42),0)</f>
        <v>2.2507164190776606E-2</v>
      </c>
      <c r="G42" s="15">
        <f>IFERROR(NORMINV(0.9,Table!$H36,Lookups!$A42),0)</f>
        <v>5.1801717000549523E-2</v>
      </c>
      <c r="H42" s="3"/>
      <c r="I42" s="3"/>
      <c r="J42" s="3" t="s">
        <v>272</v>
      </c>
      <c r="K42" s="3" t="s">
        <v>273</v>
      </c>
      <c r="L42" t="s">
        <v>271</v>
      </c>
      <c r="M42" t="s">
        <v>263</v>
      </c>
      <c r="N42" t="b">
        <f>IF(OR(ISNUMBER(SEARCH(M42,$B$4)),ISNUMBER(SEARCH(L42,$B$4)),ISNUMBER(SEARCH(K42,$B$4)),ISNUMBER(SEARCH(J42,$B$4))),TRUE,FALSE)</f>
        <v>1</v>
      </c>
    </row>
    <row r="43" spans="1:14" x14ac:dyDescent="0.3">
      <c r="C43" s="3"/>
      <c r="D43" s="3"/>
      <c r="E43" s="3"/>
      <c r="F43" s="3"/>
      <c r="G43" s="3"/>
      <c r="H43" s="3"/>
      <c r="I43" s="3"/>
      <c r="J43" s="3"/>
      <c r="K43" s="3"/>
      <c r="M43" s="13" t="s">
        <v>264</v>
      </c>
      <c r="N43" t="b">
        <f>IF(AND(ISNUMBER(SEARCH(M43,$B$4)),N36=FALSE,N37=FALSE,N38=FALSE,N39=FALSE,N40=FALSE,N41=FALSE),TRUE,FALSE)</f>
        <v>0</v>
      </c>
    </row>
    <row r="44" spans="1:14" x14ac:dyDescent="0.3">
      <c r="C44" s="3"/>
      <c r="D44" s="3"/>
      <c r="E44" s="3"/>
      <c r="F44" s="3"/>
      <c r="G44" s="3"/>
      <c r="H44" s="3"/>
      <c r="I44" s="3"/>
      <c r="J44" s="3"/>
      <c r="M44" t="s">
        <v>269</v>
      </c>
      <c r="N44" t="b">
        <f>IF(AND(ISNUMBER(SEARCH(M44,$B$4)),N39=FALSE,N40=FALSE,N41=FALSE),TRUE,FALSE)</f>
        <v>0</v>
      </c>
    </row>
    <row r="45" spans="1:14" x14ac:dyDescent="0.3">
      <c r="C45" s="3"/>
      <c r="D45" s="3"/>
      <c r="E45" s="3"/>
      <c r="F45" s="3"/>
      <c r="G45" s="3"/>
      <c r="H45" s="3"/>
      <c r="I45" s="3"/>
      <c r="J45" s="3"/>
    </row>
    <row r="46" spans="1:14" x14ac:dyDescent="0.3">
      <c r="C46" s="3"/>
      <c r="D46" s="3"/>
      <c r="E46" s="3"/>
      <c r="F46" s="3"/>
      <c r="G46" s="3"/>
      <c r="H46" s="3"/>
      <c r="I46" s="3"/>
      <c r="J46" s="3"/>
    </row>
    <row r="47" spans="1:14" x14ac:dyDescent="0.3">
      <c r="C47" s="3"/>
      <c r="D47" s="3"/>
      <c r="E47" s="3"/>
      <c r="F47" s="3"/>
      <c r="G47" s="3"/>
      <c r="H47" s="3"/>
      <c r="I47" s="3"/>
      <c r="J47" s="3"/>
    </row>
    <row r="48" spans="1:14" x14ac:dyDescent="0.3">
      <c r="C48" s="3"/>
      <c r="D48" s="3"/>
      <c r="E48" s="3"/>
      <c r="F48" s="3"/>
      <c r="G48" s="3"/>
      <c r="H48" s="3"/>
      <c r="I48" s="3"/>
      <c r="J48" s="3"/>
    </row>
    <row r="49" spans="3:10" x14ac:dyDescent="0.3">
      <c r="C49" s="3"/>
      <c r="D49" s="3"/>
      <c r="E49" s="3"/>
      <c r="F49" s="3"/>
      <c r="G49" s="3"/>
      <c r="H49" s="3"/>
      <c r="I49" s="3"/>
      <c r="J49" s="3"/>
    </row>
    <row r="50" spans="3:10" x14ac:dyDescent="0.3">
      <c r="C50" s="3"/>
      <c r="D50" s="3"/>
      <c r="E50" s="3"/>
      <c r="F50" s="3"/>
      <c r="G50" s="3"/>
      <c r="H50" s="3"/>
      <c r="I50" s="3"/>
      <c r="J50" s="3"/>
    </row>
    <row r="51" spans="3:10" x14ac:dyDescent="0.3">
      <c r="C51" s="3"/>
      <c r="D51" s="3"/>
      <c r="E51" s="3"/>
      <c r="F51" s="3"/>
      <c r="G51" s="3"/>
      <c r="H51" s="3"/>
      <c r="I51" s="3"/>
      <c r="J51" s="3"/>
    </row>
    <row r="52" spans="3:10" x14ac:dyDescent="0.3">
      <c r="C52" s="3"/>
      <c r="D52" s="3"/>
      <c r="E52" s="3"/>
      <c r="F52" s="3"/>
      <c r="G52" s="3"/>
      <c r="H52" s="3"/>
      <c r="I52" s="3"/>
      <c r="J52" s="3"/>
    </row>
    <row r="53" spans="3:10" x14ac:dyDescent="0.3">
      <c r="C53" s="3"/>
      <c r="D53" s="3"/>
      <c r="E53" s="3"/>
      <c r="F53" s="3"/>
      <c r="G53" s="3"/>
      <c r="H53" s="3"/>
      <c r="I53" s="3"/>
      <c r="J53" s="3"/>
    </row>
    <row r="54" spans="3:10" x14ac:dyDescent="0.3">
      <c r="C54" s="3"/>
      <c r="D54" s="3"/>
      <c r="E54" s="3"/>
      <c r="F54" s="3"/>
      <c r="G54" s="3"/>
      <c r="H54" s="3"/>
      <c r="I54" s="3"/>
      <c r="J54" s="3"/>
    </row>
    <row r="55" spans="3:10" x14ac:dyDescent="0.3">
      <c r="C55" s="3"/>
      <c r="D55" s="3"/>
      <c r="E55" s="3"/>
      <c r="F55" s="3"/>
      <c r="G55" s="3"/>
      <c r="H55" s="3"/>
      <c r="I55" s="3"/>
      <c r="J55" s="3"/>
    </row>
    <row r="56" spans="3:10" x14ac:dyDescent="0.3">
      <c r="F56" s="3"/>
    </row>
    <row r="57" spans="3:10" x14ac:dyDescent="0.3">
      <c r="F57" s="3"/>
      <c r="G57" s="3"/>
    </row>
    <row r="58" spans="3:10" x14ac:dyDescent="0.3">
      <c r="F58" s="3"/>
      <c r="G58" s="3"/>
    </row>
    <row r="59" spans="3:10" x14ac:dyDescent="0.3">
      <c r="F59" s="3"/>
      <c r="G59" s="3"/>
    </row>
    <row r="60" spans="3:10" x14ac:dyDescent="0.3">
      <c r="F60" s="3"/>
      <c r="G60" s="3"/>
    </row>
    <row r="61" spans="3:10" x14ac:dyDescent="0.3">
      <c r="F61" s="3"/>
      <c r="G61" s="3"/>
    </row>
    <row r="62" spans="3:10" x14ac:dyDescent="0.3">
      <c r="F62" s="3"/>
      <c r="G62" s="3"/>
    </row>
    <row r="63" spans="3:10" x14ac:dyDescent="0.3">
      <c r="F63" s="3"/>
      <c r="G63" s="3"/>
    </row>
    <row r="64" spans="3:10" x14ac:dyDescent="0.3">
      <c r="F64" s="3"/>
      <c r="G64" s="3"/>
    </row>
    <row r="65" spans="6:7" x14ac:dyDescent="0.3">
      <c r="F65" s="3"/>
      <c r="G65" s="3"/>
    </row>
    <row r="66" spans="6:7" x14ac:dyDescent="0.3">
      <c r="F66" s="3"/>
      <c r="G66" s="3"/>
    </row>
    <row r="67" spans="6:7" x14ac:dyDescent="0.3">
      <c r="F67" s="3"/>
      <c r="G67" s="3"/>
    </row>
    <row r="68" spans="6:7" x14ac:dyDescent="0.3">
      <c r="F68" s="3"/>
      <c r="G68" s="3"/>
    </row>
    <row r="69" spans="6:7" x14ac:dyDescent="0.3">
      <c r="F69" s="3"/>
      <c r="G69" s="3"/>
    </row>
    <row r="70" spans="6:7" x14ac:dyDescent="0.3">
      <c r="F70" s="3"/>
      <c r="G70" s="3"/>
    </row>
  </sheetData>
  <phoneticPr fontId="2" type="noConversion"/>
  <conditionalFormatting sqref="B5">
    <cfRule type="expression" priority="59">
      <formula>$E$24=1</formula>
    </cfRule>
  </conditionalFormatting>
  <conditionalFormatting sqref="A5:B5">
    <cfRule type="expression" priority="3">
      <formula>$I$21=FALSE</formula>
    </cfRule>
  </conditionalFormatting>
  <conditionalFormatting sqref="E15:J18 L14:N18 K7:K11 E14:I14">
    <cfRule type="expression" priority="2">
      <formula>IF(AND($N$44=TRUE,$I$22=TRUE),TRUE,FALSE)</formula>
    </cfRule>
  </conditionalFormatting>
  <conditionalFormatting sqref="E22:J25 L22:N25 K15:K18">
    <cfRule type="expression" priority="1">
      <formula>IF($E$4="Critical Peak Pricing Load Impact",TRUE,FALSE)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V1058"/>
  <sheetViews>
    <sheetView zoomScaleNormal="100" workbookViewId="0">
      <pane xSplit="6" ySplit="1" topLeftCell="G2" activePane="bottomRight" state="frozen"/>
      <selection activeCell="N45" sqref="N45"/>
      <selection pane="topRight" activeCell="N45" sqref="N45"/>
      <selection pane="bottomLeft" activeCell="N45" sqref="N45"/>
      <selection pane="bottomRight" activeCell="A2" sqref="A2"/>
    </sheetView>
  </sheetViews>
  <sheetFormatPr defaultRowHeight="12.45" x14ac:dyDescent="0.3"/>
  <cols>
    <col min="1" max="1" width="27.15234375" customWidth="1"/>
    <col min="2" max="2" width="14.84375" customWidth="1"/>
    <col min="3" max="3" width="39" bestFit="1" customWidth="1"/>
    <col min="4" max="4" width="31" style="32" customWidth="1"/>
    <col min="5" max="5" width="9.3046875" customWidth="1"/>
    <col min="6" max="6" width="7.69140625" customWidth="1"/>
    <col min="7" max="30" width="10" customWidth="1"/>
    <col min="31" max="39" width="12.84375" customWidth="1"/>
    <col min="40" max="54" width="14" customWidth="1"/>
    <col min="55" max="63" width="12.84375" customWidth="1"/>
    <col min="64" max="78" width="14" customWidth="1"/>
    <col min="79" max="87" width="12.84375" customWidth="1"/>
    <col min="88" max="102" width="14" customWidth="1"/>
    <col min="103" max="111" width="12.84375" customWidth="1"/>
    <col min="112" max="126" width="14" customWidth="1"/>
    <col min="127" max="135" width="12.84375" customWidth="1"/>
    <col min="136" max="150" width="14" customWidth="1"/>
    <col min="151" max="159" width="9" customWidth="1"/>
    <col min="160" max="174" width="9.69140625" customWidth="1"/>
    <col min="175" max="175" width="10.53515625" customWidth="1"/>
    <col min="176" max="176" width="12.84375" customWidth="1"/>
    <col min="177" max="178" width="10" customWidth="1"/>
    <col min="179" max="180" width="10.15234375" bestFit="1" customWidth="1"/>
  </cols>
  <sheetData>
    <row r="1" spans="1:178" x14ac:dyDescent="0.3">
      <c r="A1" s="79" t="s">
        <v>227</v>
      </c>
      <c r="B1" t="s">
        <v>198</v>
      </c>
      <c r="C1" s="13" t="s">
        <v>223</v>
      </c>
      <c r="D1" s="32" t="s">
        <v>190</v>
      </c>
      <c r="E1" s="13" t="s">
        <v>218</v>
      </c>
      <c r="F1" t="s">
        <v>191</v>
      </c>
      <c r="G1" t="s">
        <v>159</v>
      </c>
      <c r="H1" t="s">
        <v>160</v>
      </c>
      <c r="I1" t="s">
        <v>161</v>
      </c>
      <c r="J1" t="s">
        <v>162</v>
      </c>
      <c r="K1" t="s">
        <v>163</v>
      </c>
      <c r="L1" t="s">
        <v>164</v>
      </c>
      <c r="M1" t="s">
        <v>165</v>
      </c>
      <c r="N1" t="s">
        <v>166</v>
      </c>
      <c r="O1" t="s">
        <v>167</v>
      </c>
      <c r="P1" t="s">
        <v>168</v>
      </c>
      <c r="Q1" t="s">
        <v>169</v>
      </c>
      <c r="R1" t="s">
        <v>170</v>
      </c>
      <c r="S1" t="s">
        <v>171</v>
      </c>
      <c r="T1" t="s">
        <v>172</v>
      </c>
      <c r="U1" t="s">
        <v>173</v>
      </c>
      <c r="V1" t="s">
        <v>174</v>
      </c>
      <c r="W1" t="s">
        <v>175</v>
      </c>
      <c r="X1" t="s">
        <v>176</v>
      </c>
      <c r="Y1" t="s">
        <v>177</v>
      </c>
      <c r="Z1" t="s">
        <v>178</v>
      </c>
      <c r="AA1" t="s">
        <v>179</v>
      </c>
      <c r="AB1" t="s">
        <v>180</v>
      </c>
      <c r="AC1" t="s">
        <v>181</v>
      </c>
      <c r="AD1" t="s">
        <v>182</v>
      </c>
      <c r="AE1" t="s">
        <v>14</v>
      </c>
      <c r="AF1" t="s">
        <v>15</v>
      </c>
      <c r="AG1" t="s">
        <v>16</v>
      </c>
      <c r="AH1" t="s">
        <v>17</v>
      </c>
      <c r="AI1" t="s">
        <v>18</v>
      </c>
      <c r="AJ1" t="s">
        <v>19</v>
      </c>
      <c r="AK1" t="s">
        <v>20</v>
      </c>
      <c r="AL1" t="s">
        <v>21</v>
      </c>
      <c r="AM1" t="s">
        <v>22</v>
      </c>
      <c r="AN1" t="s">
        <v>23</v>
      </c>
      <c r="AO1" t="s">
        <v>24</v>
      </c>
      <c r="AP1" t="s">
        <v>25</v>
      </c>
      <c r="AQ1" t="s">
        <v>26</v>
      </c>
      <c r="AR1" t="s">
        <v>27</v>
      </c>
      <c r="AS1" t="s">
        <v>28</v>
      </c>
      <c r="AT1" t="s">
        <v>29</v>
      </c>
      <c r="AU1" t="s">
        <v>30</v>
      </c>
      <c r="AV1" t="s">
        <v>31</v>
      </c>
      <c r="AW1" t="s">
        <v>32</v>
      </c>
      <c r="AX1" t="s">
        <v>33</v>
      </c>
      <c r="AY1" t="s">
        <v>34</v>
      </c>
      <c r="AZ1" t="s">
        <v>35</v>
      </c>
      <c r="BA1" t="s">
        <v>36</v>
      </c>
      <c r="BB1" t="s">
        <v>37</v>
      </c>
      <c r="BC1" t="s">
        <v>38</v>
      </c>
      <c r="BD1" t="s">
        <v>39</v>
      </c>
      <c r="BE1" t="s">
        <v>40</v>
      </c>
      <c r="BF1" t="s">
        <v>41</v>
      </c>
      <c r="BG1" t="s">
        <v>42</v>
      </c>
      <c r="BH1" t="s">
        <v>43</v>
      </c>
      <c r="BI1" t="s">
        <v>44</v>
      </c>
      <c r="BJ1" t="s">
        <v>45</v>
      </c>
      <c r="BK1" t="s">
        <v>46</v>
      </c>
      <c r="BL1" t="s">
        <v>47</v>
      </c>
      <c r="BM1" t="s">
        <v>48</v>
      </c>
      <c r="BN1" t="s">
        <v>49</v>
      </c>
      <c r="BO1" t="s">
        <v>50</v>
      </c>
      <c r="BP1" t="s">
        <v>51</v>
      </c>
      <c r="BQ1" t="s">
        <v>52</v>
      </c>
      <c r="BR1" t="s">
        <v>53</v>
      </c>
      <c r="BS1" t="s">
        <v>54</v>
      </c>
      <c r="BT1" t="s">
        <v>55</v>
      </c>
      <c r="BU1" t="s">
        <v>56</v>
      </c>
      <c r="BV1" t="s">
        <v>57</v>
      </c>
      <c r="BW1" t="s">
        <v>58</v>
      </c>
      <c r="BX1" t="s">
        <v>59</v>
      </c>
      <c r="BY1" t="s">
        <v>60</v>
      </c>
      <c r="BZ1" t="s">
        <v>61</v>
      </c>
      <c r="CA1" t="s">
        <v>62</v>
      </c>
      <c r="CB1" t="s">
        <v>63</v>
      </c>
      <c r="CC1" t="s">
        <v>64</v>
      </c>
      <c r="CD1" t="s">
        <v>65</v>
      </c>
      <c r="CE1" t="s">
        <v>66</v>
      </c>
      <c r="CF1" t="s">
        <v>67</v>
      </c>
      <c r="CG1" t="s">
        <v>68</v>
      </c>
      <c r="CH1" t="s">
        <v>69</v>
      </c>
      <c r="CI1" t="s">
        <v>70</v>
      </c>
      <c r="CJ1" t="s">
        <v>71</v>
      </c>
      <c r="CK1" t="s">
        <v>72</v>
      </c>
      <c r="CL1" t="s">
        <v>73</v>
      </c>
      <c r="CM1" t="s">
        <v>74</v>
      </c>
      <c r="CN1" t="s">
        <v>75</v>
      </c>
      <c r="CO1" t="s">
        <v>76</v>
      </c>
      <c r="CP1" t="s">
        <v>77</v>
      </c>
      <c r="CQ1" t="s">
        <v>78</v>
      </c>
      <c r="CR1" t="s">
        <v>79</v>
      </c>
      <c r="CS1" t="s">
        <v>80</v>
      </c>
      <c r="CT1" t="s">
        <v>81</v>
      </c>
      <c r="CU1" t="s">
        <v>82</v>
      </c>
      <c r="CV1" t="s">
        <v>83</v>
      </c>
      <c r="CW1" t="s">
        <v>84</v>
      </c>
      <c r="CX1" t="s">
        <v>85</v>
      </c>
      <c r="CY1" t="s">
        <v>86</v>
      </c>
      <c r="CZ1" t="s">
        <v>87</v>
      </c>
      <c r="DA1" t="s">
        <v>88</v>
      </c>
      <c r="DB1" t="s">
        <v>89</v>
      </c>
      <c r="DC1" t="s">
        <v>90</v>
      </c>
      <c r="DD1" t="s">
        <v>91</v>
      </c>
      <c r="DE1" t="s">
        <v>92</v>
      </c>
      <c r="DF1" t="s">
        <v>93</v>
      </c>
      <c r="DG1" t="s">
        <v>94</v>
      </c>
      <c r="DH1" t="s">
        <v>95</v>
      </c>
      <c r="DI1" t="s">
        <v>96</v>
      </c>
      <c r="DJ1" t="s">
        <v>97</v>
      </c>
      <c r="DK1" t="s">
        <v>98</v>
      </c>
      <c r="DL1" t="s">
        <v>99</v>
      </c>
      <c r="DM1" t="s">
        <v>100</v>
      </c>
      <c r="DN1" t="s">
        <v>101</v>
      </c>
      <c r="DO1" t="s">
        <v>102</v>
      </c>
      <c r="DP1" t="s">
        <v>103</v>
      </c>
      <c r="DQ1" t="s">
        <v>104</v>
      </c>
      <c r="DR1" t="s">
        <v>105</v>
      </c>
      <c r="DS1" t="s">
        <v>106</v>
      </c>
      <c r="DT1" t="s">
        <v>107</v>
      </c>
      <c r="DU1" t="s">
        <v>108</v>
      </c>
      <c r="DV1" t="s">
        <v>109</v>
      </c>
      <c r="DW1" t="s">
        <v>110</v>
      </c>
      <c r="DX1" t="s">
        <v>111</v>
      </c>
      <c r="DY1" t="s">
        <v>112</v>
      </c>
      <c r="DZ1" t="s">
        <v>113</v>
      </c>
      <c r="EA1" t="s">
        <v>114</v>
      </c>
      <c r="EB1" t="s">
        <v>115</v>
      </c>
      <c r="EC1" t="s">
        <v>116</v>
      </c>
      <c r="ED1" t="s">
        <v>117</v>
      </c>
      <c r="EE1" t="s">
        <v>118</v>
      </c>
      <c r="EF1" t="s">
        <v>119</v>
      </c>
      <c r="EG1" t="s">
        <v>120</v>
      </c>
      <c r="EH1" t="s">
        <v>121</v>
      </c>
      <c r="EI1" t="s">
        <v>122</v>
      </c>
      <c r="EJ1" t="s">
        <v>123</v>
      </c>
      <c r="EK1" t="s">
        <v>124</v>
      </c>
      <c r="EL1" t="s">
        <v>125</v>
      </c>
      <c r="EM1" t="s">
        <v>126</v>
      </c>
      <c r="EN1" t="s">
        <v>127</v>
      </c>
      <c r="EO1" t="s">
        <v>128</v>
      </c>
      <c r="EP1" t="s">
        <v>129</v>
      </c>
      <c r="EQ1" t="s">
        <v>130</v>
      </c>
      <c r="ER1" t="s">
        <v>131</v>
      </c>
      <c r="ES1" t="s">
        <v>132</v>
      </c>
      <c r="ET1" t="s">
        <v>133</v>
      </c>
      <c r="EU1" t="s">
        <v>134</v>
      </c>
      <c r="EV1" t="s">
        <v>135</v>
      </c>
      <c r="EW1" t="s">
        <v>136</v>
      </c>
      <c r="EX1" t="s">
        <v>137</v>
      </c>
      <c r="EY1" t="s">
        <v>138</v>
      </c>
      <c r="EZ1" t="s">
        <v>139</v>
      </c>
      <c r="FA1" t="s">
        <v>140</v>
      </c>
      <c r="FB1" t="s">
        <v>141</v>
      </c>
      <c r="FC1" t="s">
        <v>142</v>
      </c>
      <c r="FD1" t="s">
        <v>143</v>
      </c>
      <c r="FE1" t="s">
        <v>144</v>
      </c>
      <c r="FF1" t="s">
        <v>145</v>
      </c>
      <c r="FG1" t="s">
        <v>146</v>
      </c>
      <c r="FH1" t="s">
        <v>147</v>
      </c>
      <c r="FI1" t="s">
        <v>148</v>
      </c>
      <c r="FJ1" t="s">
        <v>149</v>
      </c>
      <c r="FK1" t="s">
        <v>150</v>
      </c>
      <c r="FL1" t="s">
        <v>151</v>
      </c>
      <c r="FM1" t="s">
        <v>152</v>
      </c>
      <c r="FN1" t="s">
        <v>153</v>
      </c>
      <c r="FO1" t="s">
        <v>154</v>
      </c>
      <c r="FP1" t="s">
        <v>155</v>
      </c>
      <c r="FQ1" t="s">
        <v>156</v>
      </c>
      <c r="FR1" t="s">
        <v>157</v>
      </c>
      <c r="FS1" t="s">
        <v>215</v>
      </c>
      <c r="FT1" t="s">
        <v>216</v>
      </c>
      <c r="FU1" t="s">
        <v>217</v>
      </c>
      <c r="FV1" s="13" t="s">
        <v>270</v>
      </c>
    </row>
    <row r="2" spans="1:178" x14ac:dyDescent="0.3">
      <c r="A2" s="13" t="s">
        <v>226</v>
      </c>
      <c r="B2" s="13" t="s">
        <v>0</v>
      </c>
      <c r="C2" s="13" t="s">
        <v>263</v>
      </c>
      <c r="D2" s="34" t="s">
        <v>230</v>
      </c>
      <c r="E2" s="23" t="s">
        <v>219</v>
      </c>
      <c r="F2" s="23">
        <v>4436</v>
      </c>
      <c r="G2" s="22">
        <v>3.8860239999999999</v>
      </c>
      <c r="H2" s="22">
        <v>3.0993750000000002</v>
      </c>
      <c r="I2" s="22">
        <v>2.4722529999999998</v>
      </c>
      <c r="J2" s="22">
        <v>2.6580409999999999</v>
      </c>
      <c r="K2" s="22">
        <v>2.5814210000000002</v>
      </c>
      <c r="L2" s="22">
        <v>2.8759980000000001</v>
      </c>
      <c r="M2" s="22">
        <v>3.4118140000000001</v>
      </c>
      <c r="N2" s="22">
        <v>2.12948</v>
      </c>
      <c r="O2" s="22">
        <v>-0.27523579999999997</v>
      </c>
      <c r="P2" s="22">
        <v>-3.066522</v>
      </c>
      <c r="Q2" s="22">
        <v>-5.4433239999999996</v>
      </c>
      <c r="R2" s="22">
        <v>-6.9632509999999996</v>
      </c>
      <c r="S2" s="22">
        <v>-7.9852509999999999</v>
      </c>
      <c r="T2" s="22">
        <v>-8.7727109999999993</v>
      </c>
      <c r="U2" s="22">
        <v>-8.1700890000000008</v>
      </c>
      <c r="V2" s="22">
        <v>-6.1056730000000003</v>
      </c>
      <c r="W2" s="22">
        <v>-2.9303520000000001</v>
      </c>
      <c r="X2" s="22">
        <v>0.74824550000000001</v>
      </c>
      <c r="Y2" s="22">
        <v>3.4224779999999999</v>
      </c>
      <c r="Z2" s="22">
        <v>5.0483570000000002</v>
      </c>
      <c r="AA2" s="22">
        <v>5.1148199999999999</v>
      </c>
      <c r="AB2" s="22">
        <v>4.7995450000000002</v>
      </c>
      <c r="AC2" s="22">
        <v>4.4318689999999998</v>
      </c>
      <c r="AD2" s="22">
        <v>3.8219050000000001</v>
      </c>
      <c r="AE2" s="22">
        <v>-1.7247100000000001E-2</v>
      </c>
      <c r="AF2" s="22">
        <v>-0.44743149999999998</v>
      </c>
      <c r="AG2" s="22">
        <v>-1.140622</v>
      </c>
      <c r="AH2" s="22">
        <v>-0.60920379999999996</v>
      </c>
      <c r="AI2" s="22">
        <v>-0.69605039999999996</v>
      </c>
      <c r="AJ2" s="22">
        <v>-0.2960082</v>
      </c>
      <c r="AK2" s="22">
        <v>-0.20085810000000001</v>
      </c>
      <c r="AL2" s="22">
        <v>-0.30106729999999998</v>
      </c>
      <c r="AM2" s="22">
        <v>-0.29096309999999997</v>
      </c>
      <c r="AN2" s="22">
        <v>-0.19081699999999999</v>
      </c>
      <c r="AO2" s="22">
        <v>-0.1007115</v>
      </c>
      <c r="AP2" s="22">
        <v>5.6152300000000002E-2</v>
      </c>
      <c r="AQ2" s="22">
        <v>0.2088315</v>
      </c>
      <c r="AR2" s="22">
        <v>-6.1966300000000002E-2</v>
      </c>
      <c r="AS2" s="22">
        <v>-0.5037971</v>
      </c>
      <c r="AT2" s="22">
        <v>0.17498820000000001</v>
      </c>
      <c r="AU2" s="22">
        <v>0.47654459999999998</v>
      </c>
      <c r="AV2" s="22">
        <v>0.487037</v>
      </c>
      <c r="AW2" s="22">
        <v>-1.8132800000000001E-2</v>
      </c>
      <c r="AX2" s="22">
        <v>4.70135E-2</v>
      </c>
      <c r="AY2" s="22">
        <v>-2.0745E-3</v>
      </c>
      <c r="AZ2" s="22">
        <v>-7.2896699999999995E-2</v>
      </c>
      <c r="BA2" s="22">
        <v>7.8177200000000002E-2</v>
      </c>
      <c r="BB2" s="22">
        <v>3.64687E-2</v>
      </c>
      <c r="BC2" s="22">
        <v>0.33605839999999998</v>
      </c>
      <c r="BD2" s="22">
        <v>-0.17733760000000001</v>
      </c>
      <c r="BE2" s="22">
        <v>-0.70706420000000003</v>
      </c>
      <c r="BF2" s="22">
        <v>-0.28349210000000002</v>
      </c>
      <c r="BG2" s="22">
        <v>-0.32434420000000003</v>
      </c>
      <c r="BH2" s="22">
        <v>-7.0752200000000001E-2</v>
      </c>
      <c r="BI2" s="22">
        <v>7.9029199999999994E-2</v>
      </c>
      <c r="BJ2" s="22">
        <v>-0.11912739999999999</v>
      </c>
      <c r="BK2" s="22">
        <v>-0.13760510000000001</v>
      </c>
      <c r="BL2" s="22">
        <v>2.6885900000000001E-2</v>
      </c>
      <c r="BM2" s="22">
        <v>0.18243529999999999</v>
      </c>
      <c r="BN2" s="22">
        <v>0.39775329999999998</v>
      </c>
      <c r="BO2" s="22">
        <v>0.5652414</v>
      </c>
      <c r="BP2" s="22">
        <v>0.19219910000000001</v>
      </c>
      <c r="BQ2" s="22">
        <v>-0.15769169999999999</v>
      </c>
      <c r="BR2" s="22">
        <v>0.40973730000000003</v>
      </c>
      <c r="BS2" s="22">
        <v>0.70875940000000004</v>
      </c>
      <c r="BT2" s="22">
        <v>0.76414950000000004</v>
      </c>
      <c r="BU2" s="22">
        <v>0.32810010000000001</v>
      </c>
      <c r="BV2" s="22">
        <v>0.36238110000000001</v>
      </c>
      <c r="BW2" s="22">
        <v>0.25925100000000001</v>
      </c>
      <c r="BX2" s="22">
        <v>0.19452369999999999</v>
      </c>
      <c r="BY2" s="22">
        <v>0.35081000000000001</v>
      </c>
      <c r="BZ2" s="22">
        <v>0.30602810000000003</v>
      </c>
      <c r="CA2" s="22">
        <v>0.58075670000000001</v>
      </c>
      <c r="CB2" s="22">
        <v>9.7286000000000004E-3</v>
      </c>
      <c r="CC2" s="22">
        <v>-0.4067829</v>
      </c>
      <c r="CD2" s="22">
        <v>-5.7905199999999997E-2</v>
      </c>
      <c r="CE2" s="22">
        <v>-6.6901500000000003E-2</v>
      </c>
      <c r="CF2" s="22">
        <v>8.5259399999999999E-2</v>
      </c>
      <c r="CG2" s="22">
        <v>0.27287830000000002</v>
      </c>
      <c r="CH2" s="22">
        <v>6.8836000000000001E-3</v>
      </c>
      <c r="CI2" s="22">
        <v>-3.1389899999999998E-2</v>
      </c>
      <c r="CJ2" s="22">
        <v>0.1776663</v>
      </c>
      <c r="CK2" s="22">
        <v>0.37854189999999999</v>
      </c>
      <c r="CL2" s="22">
        <v>0.6343451</v>
      </c>
      <c r="CM2" s="22">
        <v>0.81208979999999997</v>
      </c>
      <c r="CN2" s="22">
        <v>0.36823319999999998</v>
      </c>
      <c r="CO2" s="22">
        <v>8.2019900000000007E-2</v>
      </c>
      <c r="CP2" s="22">
        <v>0.5723239</v>
      </c>
      <c r="CQ2" s="22">
        <v>0.86959050000000004</v>
      </c>
      <c r="CR2" s="22">
        <v>0.95607690000000001</v>
      </c>
      <c r="CS2" s="22">
        <v>0.56789990000000001</v>
      </c>
      <c r="CT2" s="22">
        <v>0.58080379999999998</v>
      </c>
      <c r="CU2" s="22">
        <v>0.44024429999999998</v>
      </c>
      <c r="CV2" s="22">
        <v>0.37973820000000003</v>
      </c>
      <c r="CW2" s="22">
        <v>0.53963459999999996</v>
      </c>
      <c r="CX2" s="22">
        <v>0.4927241</v>
      </c>
      <c r="CY2" s="22">
        <v>0.8254551</v>
      </c>
      <c r="CZ2" s="22">
        <v>0.19679479999999999</v>
      </c>
      <c r="DA2" s="22">
        <v>-0.1065017</v>
      </c>
      <c r="DB2" s="22">
        <v>0.16768179999999999</v>
      </c>
      <c r="DC2" s="22">
        <v>0.19054109999999999</v>
      </c>
      <c r="DD2" s="22">
        <v>0.24127100000000001</v>
      </c>
      <c r="DE2" s="22">
        <v>0.46672740000000001</v>
      </c>
      <c r="DF2" s="22">
        <v>0.1328945</v>
      </c>
      <c r="DG2" s="22">
        <v>7.48254E-2</v>
      </c>
      <c r="DH2" s="22">
        <v>0.32844669999999998</v>
      </c>
      <c r="DI2" s="22">
        <v>0.57464859999999995</v>
      </c>
      <c r="DJ2" s="22">
        <v>0.87093690000000001</v>
      </c>
      <c r="DK2" s="22">
        <v>1.0589379999999999</v>
      </c>
      <c r="DL2" s="22">
        <v>0.54426739999999996</v>
      </c>
      <c r="DM2" s="22">
        <v>0.3217315</v>
      </c>
      <c r="DN2" s="22">
        <v>0.73491039999999996</v>
      </c>
      <c r="DO2" s="22">
        <v>1.0304219999999999</v>
      </c>
      <c r="DP2" s="22">
        <v>1.148004</v>
      </c>
      <c r="DQ2" s="22">
        <v>0.80769970000000002</v>
      </c>
      <c r="DR2" s="22">
        <v>0.7992264</v>
      </c>
      <c r="DS2" s="22">
        <v>0.6212375</v>
      </c>
      <c r="DT2" s="22">
        <v>0.56495269999999997</v>
      </c>
      <c r="DU2" s="22">
        <v>0.72845930000000003</v>
      </c>
      <c r="DV2" s="22">
        <v>0.67942009999999997</v>
      </c>
      <c r="DW2" s="22">
        <v>1.1787609999999999</v>
      </c>
      <c r="DX2" s="22">
        <v>0.46688869999999999</v>
      </c>
      <c r="DY2" s="22">
        <v>0.32705659999999998</v>
      </c>
      <c r="DZ2" s="22">
        <v>0.49339349999999998</v>
      </c>
      <c r="EA2" s="22">
        <v>0.56224750000000001</v>
      </c>
      <c r="EB2" s="22">
        <v>0.46652700000000003</v>
      </c>
      <c r="EC2" s="22">
        <v>0.74661480000000002</v>
      </c>
      <c r="ED2" s="22">
        <v>0.31483440000000001</v>
      </c>
      <c r="EE2" s="22">
        <v>0.22818330000000001</v>
      </c>
      <c r="EF2" s="22">
        <v>0.54614969999999996</v>
      </c>
      <c r="EG2" s="22">
        <v>0.85779539999999999</v>
      </c>
      <c r="EH2" s="22">
        <v>1.2125379999999999</v>
      </c>
      <c r="EI2" s="22">
        <v>1.4153480000000001</v>
      </c>
      <c r="EJ2" s="22">
        <v>0.7984327</v>
      </c>
      <c r="EK2" s="22">
        <v>0.66783700000000001</v>
      </c>
      <c r="EL2" s="22">
        <v>0.96965959999999995</v>
      </c>
      <c r="EM2" s="22">
        <v>1.2626360000000001</v>
      </c>
      <c r="EN2" s="22">
        <v>1.425117</v>
      </c>
      <c r="EO2" s="22">
        <v>1.1539330000000001</v>
      </c>
      <c r="EP2" s="22">
        <v>1.1145940000000001</v>
      </c>
      <c r="EQ2" s="22">
        <v>0.88256299999999999</v>
      </c>
      <c r="ER2" s="22">
        <v>0.83237289999999997</v>
      </c>
      <c r="ES2" s="22">
        <v>1.0010920000000001</v>
      </c>
      <c r="ET2" s="22">
        <v>0.94897940000000003</v>
      </c>
      <c r="EU2" s="22">
        <v>53.488819999999997</v>
      </c>
      <c r="EV2" s="22">
        <v>53.212899999999998</v>
      </c>
      <c r="EW2" s="22">
        <v>52.179310000000001</v>
      </c>
      <c r="EX2" s="22">
        <v>51.854619999999997</v>
      </c>
      <c r="EY2" s="22">
        <v>51.436709999999998</v>
      </c>
      <c r="EZ2" s="22">
        <v>51.151519999999998</v>
      </c>
      <c r="FA2" s="22">
        <v>50.589060000000003</v>
      </c>
      <c r="FB2" s="22">
        <v>51.304729999999999</v>
      </c>
      <c r="FC2" s="22">
        <v>55.623449999999998</v>
      </c>
      <c r="FD2" s="22">
        <v>60.842550000000003</v>
      </c>
      <c r="FE2" s="22">
        <v>65.095489999999998</v>
      </c>
      <c r="FF2" s="22">
        <v>67.936520000000002</v>
      </c>
      <c r="FG2" s="22">
        <v>68.863879999999995</v>
      </c>
      <c r="FH2" s="22">
        <v>70.042609999999996</v>
      </c>
      <c r="FI2" s="22">
        <v>69.812989999999999</v>
      </c>
      <c r="FJ2" s="22">
        <v>69.273390000000006</v>
      </c>
      <c r="FK2" s="22">
        <v>67.974010000000007</v>
      </c>
      <c r="FL2" s="22">
        <v>66.891159999999999</v>
      </c>
      <c r="FM2" s="22">
        <v>64.604640000000003</v>
      </c>
      <c r="FN2" s="22">
        <v>61.10116</v>
      </c>
      <c r="FO2" s="22">
        <v>57.683149999999998</v>
      </c>
      <c r="FP2" s="22">
        <v>56.278709999999997</v>
      </c>
      <c r="FQ2" s="22">
        <v>55.397620000000003</v>
      </c>
      <c r="FR2" s="22">
        <v>54.143650000000001</v>
      </c>
      <c r="FS2" s="22">
        <v>5.3525790000000004</v>
      </c>
      <c r="FT2" s="22">
        <v>0.19174540000000001</v>
      </c>
      <c r="FU2" s="22">
        <v>0.34087430000000002</v>
      </c>
    </row>
    <row r="3" spans="1:178" x14ac:dyDescent="0.3">
      <c r="A3" s="13" t="s">
        <v>226</v>
      </c>
      <c r="B3" s="13" t="s">
        <v>0</v>
      </c>
      <c r="C3" s="13" t="s">
        <v>263</v>
      </c>
      <c r="D3" s="34" t="s">
        <v>230</v>
      </c>
      <c r="E3" s="23" t="s">
        <v>220</v>
      </c>
      <c r="F3" s="23">
        <v>2178</v>
      </c>
      <c r="G3" s="22">
        <v>1.9055299999999999</v>
      </c>
      <c r="H3" s="22">
        <v>1.577585</v>
      </c>
      <c r="I3" s="22">
        <v>1.553841</v>
      </c>
      <c r="J3" s="22">
        <v>1.408234</v>
      </c>
      <c r="K3" s="22">
        <v>1.302473</v>
      </c>
      <c r="L3" s="22">
        <v>1.18858</v>
      </c>
      <c r="M3" s="22">
        <v>1.43388</v>
      </c>
      <c r="N3" s="22">
        <v>1.035121</v>
      </c>
      <c r="O3" s="22">
        <v>0.24977160000000001</v>
      </c>
      <c r="P3" s="22">
        <v>-0.67867529999999998</v>
      </c>
      <c r="Q3" s="22">
        <v>-1.7301470000000001</v>
      </c>
      <c r="R3" s="22">
        <v>-2.7697180000000001</v>
      </c>
      <c r="S3" s="22">
        <v>-3.3530959999999999</v>
      </c>
      <c r="T3" s="22">
        <v>-3.5583109999999998</v>
      </c>
      <c r="U3" s="22">
        <v>-3.2096870000000002</v>
      </c>
      <c r="V3" s="22">
        <v>-2.6825260000000002</v>
      </c>
      <c r="W3" s="22">
        <v>-1.2538229999999999</v>
      </c>
      <c r="X3" s="22">
        <v>0.34288170000000001</v>
      </c>
      <c r="Y3" s="22">
        <v>1.381948</v>
      </c>
      <c r="Z3" s="22">
        <v>2.2464870000000001</v>
      </c>
      <c r="AA3" s="22">
        <v>2.3950580000000001</v>
      </c>
      <c r="AB3" s="22">
        <v>2.2559559999999999</v>
      </c>
      <c r="AC3" s="22">
        <v>2.1643059999999998</v>
      </c>
      <c r="AD3" s="22">
        <v>1.769156</v>
      </c>
      <c r="AE3" s="22">
        <v>-0.13665939999999999</v>
      </c>
      <c r="AF3" s="22">
        <v>-0.22529679999999999</v>
      </c>
      <c r="AG3" s="22">
        <v>-0.10085769999999999</v>
      </c>
      <c r="AH3" s="22">
        <v>-0.1172044</v>
      </c>
      <c r="AI3" s="22">
        <v>-0.1695998</v>
      </c>
      <c r="AJ3" s="22">
        <v>-0.34113759999999999</v>
      </c>
      <c r="AK3" s="22">
        <v>-0.33443149999999999</v>
      </c>
      <c r="AL3" s="22">
        <v>-0.23653199999999999</v>
      </c>
      <c r="AM3" s="22">
        <v>-6.7038100000000003E-2</v>
      </c>
      <c r="AN3" s="22">
        <v>0.1200087</v>
      </c>
      <c r="AO3" s="22">
        <v>0.1292026</v>
      </c>
      <c r="AP3" s="22">
        <v>3.8627500000000002E-2</v>
      </c>
      <c r="AQ3" s="22">
        <v>8.2256800000000005E-2</v>
      </c>
      <c r="AR3" s="22">
        <v>6.67547E-2</v>
      </c>
      <c r="AS3" s="22">
        <v>9.2139100000000002E-2</v>
      </c>
      <c r="AT3" s="22">
        <v>-1.6790900000000001E-2</v>
      </c>
      <c r="AU3" s="22">
        <v>4.9269399999999998E-2</v>
      </c>
      <c r="AV3" s="22">
        <v>6.7511500000000002E-2</v>
      </c>
      <c r="AW3" s="22">
        <v>-0.29803000000000002</v>
      </c>
      <c r="AX3" s="22">
        <v>-0.15341949999999999</v>
      </c>
      <c r="AY3" s="22">
        <v>-0.1044326</v>
      </c>
      <c r="AZ3" s="22">
        <v>-9.6416199999999994E-2</v>
      </c>
      <c r="BA3" s="22">
        <v>-4.5836200000000001E-2</v>
      </c>
      <c r="BB3" s="22">
        <v>-7.0345900000000003E-2</v>
      </c>
      <c r="BC3" s="22">
        <v>5.7442500000000001E-2</v>
      </c>
      <c r="BD3" s="22">
        <v>-0.10622669999999999</v>
      </c>
      <c r="BE3" s="22">
        <v>8.6820000000000005E-3</v>
      </c>
      <c r="BF3" s="22">
        <v>-1.6562400000000001E-2</v>
      </c>
      <c r="BG3" s="22">
        <v>-5.6545100000000001E-2</v>
      </c>
      <c r="BH3" s="22">
        <v>-0.21885160000000001</v>
      </c>
      <c r="BI3" s="22">
        <v>-0.1820938</v>
      </c>
      <c r="BJ3" s="22">
        <v>-0.14080880000000001</v>
      </c>
      <c r="BK3" s="22">
        <v>2.1468899999999999E-2</v>
      </c>
      <c r="BL3" s="22">
        <v>0.27666039999999997</v>
      </c>
      <c r="BM3" s="22">
        <v>0.35488459999999999</v>
      </c>
      <c r="BN3" s="22">
        <v>0.25579610000000003</v>
      </c>
      <c r="BO3" s="22">
        <v>0.3037338</v>
      </c>
      <c r="BP3" s="22">
        <v>0.23429410000000001</v>
      </c>
      <c r="BQ3" s="22">
        <v>0.23758170000000001</v>
      </c>
      <c r="BR3" s="22">
        <v>9.6350099999999994E-2</v>
      </c>
      <c r="BS3" s="22">
        <v>0.1765033</v>
      </c>
      <c r="BT3" s="22">
        <v>0.18869130000000001</v>
      </c>
      <c r="BU3" s="22">
        <v>-0.14594009999999999</v>
      </c>
      <c r="BV3" s="22">
        <v>-1.8537100000000001E-2</v>
      </c>
      <c r="BW3" s="22">
        <v>2.3000300000000001E-2</v>
      </c>
      <c r="BX3" s="22">
        <v>1.66573E-2</v>
      </c>
      <c r="BY3" s="22">
        <v>0.13354940000000001</v>
      </c>
      <c r="BZ3" s="22">
        <v>4.24369E-2</v>
      </c>
      <c r="CA3" s="22">
        <v>0.19187689999999999</v>
      </c>
      <c r="CB3" s="22">
        <v>-2.3759099999999998E-2</v>
      </c>
      <c r="CC3" s="22">
        <v>8.4548899999999996E-2</v>
      </c>
      <c r="CD3" s="22">
        <v>5.3141899999999999E-2</v>
      </c>
      <c r="CE3" s="22">
        <v>2.17562E-2</v>
      </c>
      <c r="CF3" s="22">
        <v>-0.13415659999999999</v>
      </c>
      <c r="CG3" s="22">
        <v>-7.6585299999999995E-2</v>
      </c>
      <c r="CH3" s="22">
        <v>-7.4511099999999997E-2</v>
      </c>
      <c r="CI3" s="22">
        <v>8.2768599999999998E-2</v>
      </c>
      <c r="CJ3" s="22">
        <v>0.38515680000000002</v>
      </c>
      <c r="CK3" s="22">
        <v>0.51119119999999996</v>
      </c>
      <c r="CL3" s="22">
        <v>0.40620640000000002</v>
      </c>
      <c r="CM3" s="22">
        <v>0.45712809999999998</v>
      </c>
      <c r="CN3" s="22">
        <v>0.35033140000000002</v>
      </c>
      <c r="CO3" s="22">
        <v>0.33831470000000002</v>
      </c>
      <c r="CP3" s="22">
        <v>0.17471130000000001</v>
      </c>
      <c r="CQ3" s="22">
        <v>0.264625</v>
      </c>
      <c r="CR3" s="22">
        <v>0.27262009999999998</v>
      </c>
      <c r="CS3" s="22">
        <v>-4.0603E-2</v>
      </c>
      <c r="CT3" s="22">
        <v>7.4881900000000001E-2</v>
      </c>
      <c r="CU3" s="22">
        <v>0.11125989999999999</v>
      </c>
      <c r="CV3" s="22">
        <v>9.4971600000000003E-2</v>
      </c>
      <c r="CW3" s="22">
        <v>0.2577913</v>
      </c>
      <c r="CX3" s="22">
        <v>0.1205499</v>
      </c>
      <c r="CY3" s="22">
        <v>0.32631130000000003</v>
      </c>
      <c r="CZ3" s="22">
        <v>5.8708499999999997E-2</v>
      </c>
      <c r="DA3" s="22">
        <v>0.1604158</v>
      </c>
      <c r="DB3" s="22">
        <v>0.1228462</v>
      </c>
      <c r="DC3" s="22">
        <v>0.10005749999999999</v>
      </c>
      <c r="DD3" s="22">
        <v>-4.9461699999999997E-2</v>
      </c>
      <c r="DE3" s="22">
        <v>2.8923299999999999E-2</v>
      </c>
      <c r="DF3" s="22">
        <v>-8.2133999999999992E-3</v>
      </c>
      <c r="DG3" s="22">
        <v>0.14406830000000001</v>
      </c>
      <c r="DH3" s="22">
        <v>0.49365320000000001</v>
      </c>
      <c r="DI3" s="22">
        <v>0.66749789999999998</v>
      </c>
      <c r="DJ3" s="22">
        <v>0.55661669999999996</v>
      </c>
      <c r="DK3" s="22">
        <v>0.61052240000000002</v>
      </c>
      <c r="DL3" s="22">
        <v>0.46636870000000002</v>
      </c>
      <c r="DM3" s="22">
        <v>0.43904779999999999</v>
      </c>
      <c r="DN3" s="22">
        <v>0.25307239999999998</v>
      </c>
      <c r="DO3" s="22">
        <v>0.35274680000000003</v>
      </c>
      <c r="DP3" s="22">
        <v>0.3565488</v>
      </c>
      <c r="DQ3" s="22">
        <v>6.4734E-2</v>
      </c>
      <c r="DR3" s="22">
        <v>0.16830100000000001</v>
      </c>
      <c r="DS3" s="22">
        <v>0.19951959999999999</v>
      </c>
      <c r="DT3" s="22">
        <v>0.17328589999999999</v>
      </c>
      <c r="DU3" s="22">
        <v>0.38203330000000002</v>
      </c>
      <c r="DV3" s="22">
        <v>0.1986629</v>
      </c>
      <c r="DW3" s="22">
        <v>0.52041329999999997</v>
      </c>
      <c r="DX3" s="22">
        <v>0.17777870000000001</v>
      </c>
      <c r="DY3" s="22">
        <v>0.26995560000000002</v>
      </c>
      <c r="DZ3" s="22">
        <v>0.2234881</v>
      </c>
      <c r="EA3" s="22">
        <v>0.2131121</v>
      </c>
      <c r="EB3" s="22">
        <v>7.2824399999999997E-2</v>
      </c>
      <c r="EC3" s="22">
        <v>0.18126100000000001</v>
      </c>
      <c r="ED3" s="22">
        <v>8.7509900000000002E-2</v>
      </c>
      <c r="EE3" s="22">
        <v>0.23257530000000001</v>
      </c>
      <c r="EF3" s="22">
        <v>0.65030489999999996</v>
      </c>
      <c r="EG3" s="22">
        <v>0.89317990000000003</v>
      </c>
      <c r="EH3" s="22">
        <v>0.77378539999999996</v>
      </c>
      <c r="EI3" s="22">
        <v>0.83199939999999994</v>
      </c>
      <c r="EJ3" s="22">
        <v>0.63390809999999997</v>
      </c>
      <c r="EK3" s="22">
        <v>0.58449039999999997</v>
      </c>
      <c r="EL3" s="22">
        <v>0.36621340000000002</v>
      </c>
      <c r="EM3" s="22">
        <v>0.47998059999999998</v>
      </c>
      <c r="EN3" s="22">
        <v>0.4777286</v>
      </c>
      <c r="EO3" s="22">
        <v>0.21682390000000001</v>
      </c>
      <c r="EP3" s="22">
        <v>0.30318329999999999</v>
      </c>
      <c r="EQ3" s="22">
        <v>0.32695249999999998</v>
      </c>
      <c r="ER3" s="22">
        <v>0.28635929999999998</v>
      </c>
      <c r="ES3" s="22">
        <v>0.5614188</v>
      </c>
      <c r="ET3" s="22">
        <v>0.31144569999999999</v>
      </c>
      <c r="EU3" s="22">
        <v>55.937089999999998</v>
      </c>
      <c r="EV3" s="22">
        <v>55.603589999999997</v>
      </c>
      <c r="EW3" s="22">
        <v>55.056139999999999</v>
      </c>
      <c r="EX3" s="22">
        <v>55.005940000000002</v>
      </c>
      <c r="EY3" s="22">
        <v>54.470820000000003</v>
      </c>
      <c r="EZ3" s="22">
        <v>54.18197</v>
      </c>
      <c r="FA3" s="22">
        <v>53.651809999999998</v>
      </c>
      <c r="FB3" s="22">
        <v>54.336550000000003</v>
      </c>
      <c r="FC3" s="22">
        <v>57.44323</v>
      </c>
      <c r="FD3" s="22">
        <v>61.764099999999999</v>
      </c>
      <c r="FE3" s="22">
        <v>65.363839999999996</v>
      </c>
      <c r="FF3" s="22">
        <v>67.986859999999993</v>
      </c>
      <c r="FG3" s="22">
        <v>68.741010000000003</v>
      </c>
      <c r="FH3" s="22">
        <v>69.034000000000006</v>
      </c>
      <c r="FI3" s="22">
        <v>68.609110000000001</v>
      </c>
      <c r="FJ3" s="22">
        <v>68.108199999999997</v>
      </c>
      <c r="FK3" s="22">
        <v>67.080910000000003</v>
      </c>
      <c r="FL3" s="22">
        <v>66.138120000000001</v>
      </c>
      <c r="FM3" s="22">
        <v>64.150019999999998</v>
      </c>
      <c r="FN3" s="22">
        <v>60.970509999999997</v>
      </c>
      <c r="FO3" s="22">
        <v>58.577640000000002</v>
      </c>
      <c r="FP3" s="22">
        <v>57.663879999999999</v>
      </c>
      <c r="FQ3" s="22">
        <v>57.046430000000001</v>
      </c>
      <c r="FR3" s="22">
        <v>56.228679999999997</v>
      </c>
      <c r="FS3" s="22">
        <v>2.3172899999999998</v>
      </c>
      <c r="FT3" s="22">
        <v>8.7237999999999996E-2</v>
      </c>
      <c r="FU3" s="22">
        <v>0.1318163</v>
      </c>
    </row>
    <row r="4" spans="1:178" x14ac:dyDescent="0.3">
      <c r="A4" s="13" t="s">
        <v>226</v>
      </c>
      <c r="B4" s="13" t="s">
        <v>0</v>
      </c>
      <c r="C4" s="13" t="s">
        <v>263</v>
      </c>
      <c r="D4" s="34" t="s">
        <v>230</v>
      </c>
      <c r="E4" s="23" t="s">
        <v>221</v>
      </c>
      <c r="F4" s="23">
        <v>2258</v>
      </c>
      <c r="G4" s="22">
        <v>1.9655549999999999</v>
      </c>
      <c r="H4" s="22">
        <v>1.528645</v>
      </c>
      <c r="I4" s="22">
        <v>0.94510930000000004</v>
      </c>
      <c r="J4" s="22">
        <v>1.254699</v>
      </c>
      <c r="K4" s="22">
        <v>1.2876540000000001</v>
      </c>
      <c r="L4" s="22">
        <v>1.6608529999999999</v>
      </c>
      <c r="M4" s="22">
        <v>1.9474419999999999</v>
      </c>
      <c r="N4" s="22">
        <v>1.079124</v>
      </c>
      <c r="O4" s="22">
        <v>-0.53428540000000002</v>
      </c>
      <c r="P4" s="22">
        <v>-2.3722379999999998</v>
      </c>
      <c r="Q4" s="22">
        <v>-3.7008890000000001</v>
      </c>
      <c r="R4" s="22">
        <v>-4.1812889999999996</v>
      </c>
      <c r="S4" s="22">
        <v>-4.6131890000000002</v>
      </c>
      <c r="T4" s="22">
        <v>-5.1909210000000003</v>
      </c>
      <c r="U4" s="22">
        <v>-4.9222659999999996</v>
      </c>
      <c r="V4" s="22">
        <v>-3.4464320000000002</v>
      </c>
      <c r="W4" s="22">
        <v>-1.7138169999999999</v>
      </c>
      <c r="X4" s="22">
        <v>0.35467710000000002</v>
      </c>
      <c r="Y4" s="22">
        <v>1.9774670000000001</v>
      </c>
      <c r="Z4" s="22">
        <v>2.7717429999999998</v>
      </c>
      <c r="AA4" s="22">
        <v>2.7018610000000001</v>
      </c>
      <c r="AB4" s="22">
        <v>2.5187599999999999</v>
      </c>
      <c r="AC4" s="22">
        <v>2.262194</v>
      </c>
      <c r="AD4" s="22">
        <v>2.0215779999999999</v>
      </c>
      <c r="AE4" s="22">
        <v>-9.3202699999999999E-2</v>
      </c>
      <c r="AF4" s="22">
        <v>-0.34268559999999998</v>
      </c>
      <c r="AG4" s="22">
        <v>-1.1243650000000001</v>
      </c>
      <c r="AH4" s="22">
        <v>-0.59135070000000001</v>
      </c>
      <c r="AI4" s="22">
        <v>-0.64479450000000005</v>
      </c>
      <c r="AJ4" s="22">
        <v>-0.11198760000000001</v>
      </c>
      <c r="AK4" s="22">
        <v>-5.8813900000000002E-2</v>
      </c>
      <c r="AL4" s="22">
        <v>-0.1787279</v>
      </c>
      <c r="AM4" s="22">
        <v>-0.33288839999999997</v>
      </c>
      <c r="AN4" s="22">
        <v>-0.44623940000000001</v>
      </c>
      <c r="AO4" s="22">
        <v>-0.4128387</v>
      </c>
      <c r="AP4" s="22">
        <v>-0.2018857</v>
      </c>
      <c r="AQ4" s="22">
        <v>-9.2386099999999999E-2</v>
      </c>
      <c r="AR4" s="22">
        <v>-0.24787020000000001</v>
      </c>
      <c r="AS4" s="22">
        <v>-0.68070870000000006</v>
      </c>
      <c r="AT4" s="22">
        <v>4.5092300000000002E-2</v>
      </c>
      <c r="AU4" s="22">
        <v>0.2491622</v>
      </c>
      <c r="AV4" s="22">
        <v>0.24372530000000001</v>
      </c>
      <c r="AW4" s="22">
        <v>6.5904699999999997E-2</v>
      </c>
      <c r="AX4" s="22">
        <v>2.7623600000000002E-2</v>
      </c>
      <c r="AY4" s="22">
        <v>-5.4946399999999999E-2</v>
      </c>
      <c r="AZ4" s="22">
        <v>-0.1276544</v>
      </c>
      <c r="BA4" s="22">
        <v>-7.5068999999999997E-2</v>
      </c>
      <c r="BB4" s="22">
        <v>-4.82345E-2</v>
      </c>
      <c r="BC4" s="22">
        <v>0.18235470000000001</v>
      </c>
      <c r="BD4" s="22">
        <v>-0.116756</v>
      </c>
      <c r="BE4" s="22">
        <v>-0.73473029999999995</v>
      </c>
      <c r="BF4" s="22">
        <v>-0.3048458</v>
      </c>
      <c r="BG4" s="22">
        <v>-0.31139840000000002</v>
      </c>
      <c r="BH4" s="22">
        <v>6.7695699999999998E-2</v>
      </c>
      <c r="BI4" s="22">
        <v>0.1639304</v>
      </c>
      <c r="BJ4" s="22">
        <v>-3.4694799999999998E-2</v>
      </c>
      <c r="BK4" s="22">
        <v>-0.2099425</v>
      </c>
      <c r="BL4" s="22">
        <v>-0.29739860000000001</v>
      </c>
      <c r="BM4" s="22">
        <v>-0.24125679999999999</v>
      </c>
      <c r="BN4" s="22">
        <v>5.8749500000000003E-2</v>
      </c>
      <c r="BO4" s="22">
        <v>0.183008</v>
      </c>
      <c r="BP4" s="22">
        <v>-7.7427099999999999E-2</v>
      </c>
      <c r="BQ4" s="22">
        <v>-0.4078079</v>
      </c>
      <c r="BR4" s="22">
        <v>0.23911879999999999</v>
      </c>
      <c r="BS4" s="22">
        <v>0.43666159999999998</v>
      </c>
      <c r="BT4" s="22">
        <v>0.47298200000000001</v>
      </c>
      <c r="BU4" s="22">
        <v>0.34868559999999998</v>
      </c>
      <c r="BV4" s="22">
        <v>0.29243380000000002</v>
      </c>
      <c r="BW4" s="22">
        <v>0.1614139</v>
      </c>
      <c r="BX4" s="22">
        <v>0.1015537</v>
      </c>
      <c r="BY4" s="22">
        <v>0.13267399999999999</v>
      </c>
      <c r="BZ4" s="22">
        <v>0.18153520000000001</v>
      </c>
      <c r="CA4" s="22">
        <v>0.37320490000000001</v>
      </c>
      <c r="CB4" s="22">
        <v>3.9722100000000003E-2</v>
      </c>
      <c r="CC4" s="22">
        <v>-0.46487070000000003</v>
      </c>
      <c r="CD4" s="22">
        <v>-0.10641340000000001</v>
      </c>
      <c r="CE4" s="22">
        <v>-8.04893E-2</v>
      </c>
      <c r="CF4" s="22">
        <v>0.19214390000000001</v>
      </c>
      <c r="CG4" s="22">
        <v>0.3182024</v>
      </c>
      <c r="CH4" s="22">
        <v>6.5062099999999998E-2</v>
      </c>
      <c r="CI4" s="22">
        <v>-0.1247906</v>
      </c>
      <c r="CJ4" s="22">
        <v>-0.19431190000000001</v>
      </c>
      <c r="CK4" s="22">
        <v>-0.1224198</v>
      </c>
      <c r="CL4" s="22">
        <v>0.2392647</v>
      </c>
      <c r="CM4" s="22">
        <v>0.3737452</v>
      </c>
      <c r="CN4" s="22">
        <v>4.0621200000000003E-2</v>
      </c>
      <c r="CO4" s="22">
        <v>-0.21879760000000001</v>
      </c>
      <c r="CP4" s="22">
        <v>0.37350090000000002</v>
      </c>
      <c r="CQ4" s="22">
        <v>0.56652309999999995</v>
      </c>
      <c r="CR4" s="22">
        <v>0.63176449999999995</v>
      </c>
      <c r="CS4" s="22">
        <v>0.54453890000000005</v>
      </c>
      <c r="CT4" s="22">
        <v>0.4758405</v>
      </c>
      <c r="CU4" s="22">
        <v>0.3112644</v>
      </c>
      <c r="CV4" s="22">
        <v>0.26030249999999999</v>
      </c>
      <c r="CW4" s="22">
        <v>0.27655619999999997</v>
      </c>
      <c r="CX4" s="22">
        <v>0.340673</v>
      </c>
      <c r="CY4" s="22">
        <v>0.56405519999999998</v>
      </c>
      <c r="CZ4" s="22">
        <v>0.19620029999999999</v>
      </c>
      <c r="DA4" s="22">
        <v>-0.19501109999999999</v>
      </c>
      <c r="DB4" s="22">
        <v>9.2019000000000004E-2</v>
      </c>
      <c r="DC4" s="22">
        <v>0.1504199</v>
      </c>
      <c r="DD4" s="22">
        <v>0.31659209999999999</v>
      </c>
      <c r="DE4" s="22">
        <v>0.47247450000000002</v>
      </c>
      <c r="DF4" s="22">
        <v>0.16481899999999999</v>
      </c>
      <c r="DG4" s="22">
        <v>-3.9638699999999999E-2</v>
      </c>
      <c r="DH4" s="22">
        <v>-9.1225299999999995E-2</v>
      </c>
      <c r="DI4" s="22">
        <v>-3.5826999999999999E-3</v>
      </c>
      <c r="DJ4" s="22">
        <v>0.41977979999999998</v>
      </c>
      <c r="DK4" s="22">
        <v>0.56448229999999999</v>
      </c>
      <c r="DL4" s="22">
        <v>0.15866949999999999</v>
      </c>
      <c r="DM4" s="22">
        <v>-2.9787299999999999E-2</v>
      </c>
      <c r="DN4" s="22">
        <v>0.50788310000000003</v>
      </c>
      <c r="DO4" s="22">
        <v>0.69638469999999997</v>
      </c>
      <c r="DP4" s="22">
        <v>0.790547</v>
      </c>
      <c r="DQ4" s="22">
        <v>0.7403921</v>
      </c>
      <c r="DR4" s="22">
        <v>0.65924720000000003</v>
      </c>
      <c r="DS4" s="22">
        <v>0.46111489999999999</v>
      </c>
      <c r="DT4" s="22">
        <v>0.41905130000000002</v>
      </c>
      <c r="DU4" s="22">
        <v>0.42043839999999999</v>
      </c>
      <c r="DV4" s="22">
        <v>0.4998108</v>
      </c>
      <c r="DW4" s="22">
        <v>0.83961249999999998</v>
      </c>
      <c r="DX4" s="22">
        <v>0.4221298</v>
      </c>
      <c r="DY4" s="22">
        <v>0.1946232</v>
      </c>
      <c r="DZ4" s="22">
        <v>0.37852390000000002</v>
      </c>
      <c r="EA4" s="22">
        <v>0.48381600000000002</v>
      </c>
      <c r="EB4" s="22">
        <v>0.49627549999999998</v>
      </c>
      <c r="EC4" s="22">
        <v>0.69521880000000003</v>
      </c>
      <c r="ED4" s="22">
        <v>0.30885200000000002</v>
      </c>
      <c r="EE4" s="22">
        <v>8.3307199999999998E-2</v>
      </c>
      <c r="EF4" s="22">
        <v>5.76155E-2</v>
      </c>
      <c r="EG4" s="22">
        <v>0.16799919999999999</v>
      </c>
      <c r="EH4" s="22">
        <v>0.68041510000000005</v>
      </c>
      <c r="EI4" s="22">
        <v>0.83987650000000003</v>
      </c>
      <c r="EJ4" s="22">
        <v>0.32911259999999998</v>
      </c>
      <c r="EK4" s="22">
        <v>0.24311350000000001</v>
      </c>
      <c r="EL4" s="22">
        <v>0.70190949999999996</v>
      </c>
      <c r="EM4" s="22">
        <v>0.88388409999999995</v>
      </c>
      <c r="EN4" s="22">
        <v>1.0198039999999999</v>
      </c>
      <c r="EO4" s="22">
        <v>1.0231730000000001</v>
      </c>
      <c r="EP4" s="22">
        <v>0.92405729999999997</v>
      </c>
      <c r="EQ4" s="22">
        <v>0.6774753</v>
      </c>
      <c r="ER4" s="22">
        <v>0.64825929999999998</v>
      </c>
      <c r="ES4" s="22">
        <v>0.6281814</v>
      </c>
      <c r="ET4" s="22">
        <v>0.72958049999999997</v>
      </c>
      <c r="EU4" s="22">
        <v>51.102789999999999</v>
      </c>
      <c r="EV4" s="22">
        <v>50.883009999999999</v>
      </c>
      <c r="EW4" s="22">
        <v>49.375439999999998</v>
      </c>
      <c r="EX4" s="22">
        <v>48.783099999999997</v>
      </c>
      <c r="EY4" s="22">
        <v>48.479559999999999</v>
      </c>
      <c r="EZ4" s="22">
        <v>48.19791</v>
      </c>
      <c r="FA4" s="22">
        <v>47.603990000000003</v>
      </c>
      <c r="FB4" s="22">
        <v>48.349829999999997</v>
      </c>
      <c r="FC4" s="22">
        <v>53.849960000000003</v>
      </c>
      <c r="FD4" s="22">
        <v>59.94462</v>
      </c>
      <c r="FE4" s="22">
        <v>64.83417</v>
      </c>
      <c r="FF4" s="22">
        <v>67.887929999999997</v>
      </c>
      <c r="FG4" s="22">
        <v>68.98433</v>
      </c>
      <c r="FH4" s="22">
        <v>71.026560000000003</v>
      </c>
      <c r="FI4" s="22">
        <v>70.987350000000006</v>
      </c>
      <c r="FJ4" s="22">
        <v>70.41001</v>
      </c>
      <c r="FK4" s="22">
        <v>68.845359999999999</v>
      </c>
      <c r="FL4" s="22">
        <v>67.625969999999995</v>
      </c>
      <c r="FM4" s="22">
        <v>65.048550000000006</v>
      </c>
      <c r="FN4" s="22">
        <v>61.229340000000001</v>
      </c>
      <c r="FO4" s="22">
        <v>56.811880000000002</v>
      </c>
      <c r="FP4" s="22">
        <v>54.929029999999997</v>
      </c>
      <c r="FQ4" s="22">
        <v>53.79083</v>
      </c>
      <c r="FR4" s="22">
        <v>52.111660000000001</v>
      </c>
      <c r="FS4" s="22">
        <v>4.5333139999999998</v>
      </c>
      <c r="FT4" s="22">
        <v>0.1601313</v>
      </c>
      <c r="FU4" s="22">
        <v>0.29027140000000001</v>
      </c>
    </row>
    <row r="5" spans="1:178" x14ac:dyDescent="0.3">
      <c r="A5" s="13" t="s">
        <v>226</v>
      </c>
      <c r="B5" s="13" t="s">
        <v>0</v>
      </c>
      <c r="C5" s="13" t="s">
        <v>263</v>
      </c>
      <c r="D5" s="34" t="s">
        <v>242</v>
      </c>
      <c r="E5" s="23" t="s">
        <v>219</v>
      </c>
      <c r="F5" s="23">
        <v>4436</v>
      </c>
      <c r="G5" s="22">
        <v>5.0707560000000003</v>
      </c>
      <c r="H5" s="22">
        <v>3.6619890000000002</v>
      </c>
      <c r="I5" s="22">
        <v>2.6877270000000002</v>
      </c>
      <c r="J5" s="22">
        <v>3.1646299999999998</v>
      </c>
      <c r="K5" s="22">
        <v>3.2512370000000002</v>
      </c>
      <c r="L5" s="22">
        <v>3.6146750000000001</v>
      </c>
      <c r="M5" s="22">
        <v>3.7905030000000002</v>
      </c>
      <c r="N5" s="22">
        <v>2.3108810000000002</v>
      </c>
      <c r="O5" s="22">
        <v>-0.90153539999999999</v>
      </c>
      <c r="P5" s="22">
        <v>-4.5900910000000001</v>
      </c>
      <c r="Q5" s="22">
        <v>-6.7005270000000001</v>
      </c>
      <c r="R5" s="22">
        <v>-6.4810309999999998</v>
      </c>
      <c r="S5" s="22">
        <v>-8.6313610000000001</v>
      </c>
      <c r="T5" s="22">
        <v>-9.5409389999999998</v>
      </c>
      <c r="U5" s="22">
        <v>-8.9996299999999998</v>
      </c>
      <c r="V5" s="22">
        <v>-6.2410040000000002</v>
      </c>
      <c r="W5" s="22">
        <v>-3.0352899999999998</v>
      </c>
      <c r="X5" s="22">
        <v>1.6616759999999999</v>
      </c>
      <c r="Y5" s="22">
        <v>4.9409029999999996</v>
      </c>
      <c r="Z5" s="22">
        <v>6.2325359999999996</v>
      </c>
      <c r="AA5" s="22">
        <v>6.256761</v>
      </c>
      <c r="AB5" s="22">
        <v>6.1950380000000003</v>
      </c>
      <c r="AC5" s="22">
        <v>5.8741110000000001</v>
      </c>
      <c r="AD5" s="22">
        <v>5.5145960000000001</v>
      </c>
      <c r="AE5" s="22">
        <v>-4.0954600000000001E-2</v>
      </c>
      <c r="AF5" s="22">
        <v>-1.3010699999999999</v>
      </c>
      <c r="AG5" s="22">
        <v>-2.6013899999999999</v>
      </c>
      <c r="AH5" s="22">
        <v>-1.616269</v>
      </c>
      <c r="AI5" s="22">
        <v>-1.3311189999999999</v>
      </c>
      <c r="AJ5" s="22">
        <v>-0.39664070000000001</v>
      </c>
      <c r="AK5" s="22">
        <v>-0.87277110000000002</v>
      </c>
      <c r="AL5" s="22">
        <v>-0.52281750000000005</v>
      </c>
      <c r="AM5" s="22">
        <v>-0.59280259999999996</v>
      </c>
      <c r="AN5" s="22">
        <v>-0.65314850000000002</v>
      </c>
      <c r="AO5" s="22">
        <v>-0.88338220000000001</v>
      </c>
      <c r="AP5" s="22">
        <v>-0.34699059999999998</v>
      </c>
      <c r="AQ5" s="22">
        <v>-0.45296419999999998</v>
      </c>
      <c r="AR5" s="22">
        <v>-5.1574500000000002E-2</v>
      </c>
      <c r="AS5" s="22">
        <v>-1.236729</v>
      </c>
      <c r="AT5" s="22">
        <v>-0.47516259999999999</v>
      </c>
      <c r="AU5" s="22">
        <v>-0.4022462</v>
      </c>
      <c r="AV5" s="22">
        <v>-7.8857099999999999E-2</v>
      </c>
      <c r="AW5" s="22">
        <v>-1.247633</v>
      </c>
      <c r="AX5" s="22">
        <v>-0.96247769999999999</v>
      </c>
      <c r="AY5" s="22">
        <v>-0.83152510000000002</v>
      </c>
      <c r="AZ5" s="22">
        <v>-0.60144600000000004</v>
      </c>
      <c r="BA5" s="22">
        <v>-0.25448320000000002</v>
      </c>
      <c r="BB5" s="22">
        <v>5.37288E-2</v>
      </c>
      <c r="BC5" s="22">
        <v>1.02763</v>
      </c>
      <c r="BD5" s="22">
        <v>-0.17431489999999999</v>
      </c>
      <c r="BE5" s="22">
        <v>-1.1778459999999999</v>
      </c>
      <c r="BF5" s="22">
        <v>-0.37199710000000002</v>
      </c>
      <c r="BG5" s="22">
        <v>-0.16034039999999999</v>
      </c>
      <c r="BH5" s="22">
        <v>0.36041879999999998</v>
      </c>
      <c r="BI5" s="22">
        <v>4.4108700000000001E-2</v>
      </c>
      <c r="BJ5" s="22">
        <v>7.3716000000000004E-2</v>
      </c>
      <c r="BK5" s="22">
        <v>-9.6082699999999993E-2</v>
      </c>
      <c r="BL5" s="22">
        <v>-0.1421385</v>
      </c>
      <c r="BM5" s="22">
        <v>-0.15450259999999999</v>
      </c>
      <c r="BN5" s="22">
        <v>0.50577989999999995</v>
      </c>
      <c r="BO5" s="22">
        <v>0.27322570000000002</v>
      </c>
      <c r="BP5" s="22">
        <v>0.45088630000000002</v>
      </c>
      <c r="BQ5" s="22">
        <v>-0.37817390000000001</v>
      </c>
      <c r="BR5" s="22">
        <v>0.2368459</v>
      </c>
      <c r="BS5" s="22">
        <v>0.27790049999999999</v>
      </c>
      <c r="BT5" s="22">
        <v>0.75346500000000005</v>
      </c>
      <c r="BU5" s="22">
        <v>1.19954E-2</v>
      </c>
      <c r="BV5" s="22">
        <v>0.20479149999999999</v>
      </c>
      <c r="BW5" s="22">
        <v>0.2551678</v>
      </c>
      <c r="BX5" s="22">
        <v>0.49946859999999998</v>
      </c>
      <c r="BY5" s="22">
        <v>0.85666759999999997</v>
      </c>
      <c r="BZ5" s="22">
        <v>1.15327</v>
      </c>
      <c r="CA5" s="22">
        <v>1.7677290000000001</v>
      </c>
      <c r="CB5" s="22">
        <v>0.60607239999999996</v>
      </c>
      <c r="CC5" s="22">
        <v>-0.19190370000000001</v>
      </c>
      <c r="CD5" s="22">
        <v>0.489782</v>
      </c>
      <c r="CE5" s="22">
        <v>0.65053720000000004</v>
      </c>
      <c r="CF5" s="22">
        <v>0.88475590000000004</v>
      </c>
      <c r="CG5" s="22">
        <v>0.67913679999999998</v>
      </c>
      <c r="CH5" s="22">
        <v>0.48687330000000001</v>
      </c>
      <c r="CI5" s="22">
        <v>0.247944</v>
      </c>
      <c r="CJ5" s="22">
        <v>0.21178549999999999</v>
      </c>
      <c r="CK5" s="22">
        <v>0.3503172</v>
      </c>
      <c r="CL5" s="22">
        <v>1.096406</v>
      </c>
      <c r="CM5" s="22">
        <v>0.77618259999999994</v>
      </c>
      <c r="CN5" s="22">
        <v>0.79888910000000002</v>
      </c>
      <c r="CO5" s="22">
        <v>0.21645890000000001</v>
      </c>
      <c r="CP5" s="22">
        <v>0.72998079999999999</v>
      </c>
      <c r="CQ5" s="22">
        <v>0.74896810000000003</v>
      </c>
      <c r="CR5" s="22">
        <v>1.3299289999999999</v>
      </c>
      <c r="CS5" s="22">
        <v>0.88440989999999997</v>
      </c>
      <c r="CT5" s="22">
        <v>1.013239</v>
      </c>
      <c r="CU5" s="22">
        <v>1.007808</v>
      </c>
      <c r="CV5" s="22">
        <v>1.2619590000000001</v>
      </c>
      <c r="CW5" s="22">
        <v>1.626247</v>
      </c>
      <c r="CX5" s="22">
        <v>1.9148099999999999</v>
      </c>
      <c r="CY5" s="22">
        <v>2.5078279999999999</v>
      </c>
      <c r="CZ5" s="22">
        <v>1.38646</v>
      </c>
      <c r="DA5" s="22">
        <v>0.79403869999999999</v>
      </c>
      <c r="DB5" s="22">
        <v>1.351561</v>
      </c>
      <c r="DC5" s="22">
        <v>1.4614149999999999</v>
      </c>
      <c r="DD5" s="22">
        <v>1.4090929999999999</v>
      </c>
      <c r="DE5" s="22">
        <v>1.314165</v>
      </c>
      <c r="DF5" s="22">
        <v>0.90003060000000001</v>
      </c>
      <c r="DG5" s="22">
        <v>0.59197069999999996</v>
      </c>
      <c r="DH5" s="22">
        <v>0.56570949999999998</v>
      </c>
      <c r="DI5" s="22">
        <v>0.85513689999999998</v>
      </c>
      <c r="DJ5" s="22">
        <v>1.6870320000000001</v>
      </c>
      <c r="DK5" s="22">
        <v>1.2791399999999999</v>
      </c>
      <c r="DL5" s="22">
        <v>1.146892</v>
      </c>
      <c r="DM5" s="22">
        <v>0.81109169999999997</v>
      </c>
      <c r="DN5" s="22">
        <v>1.2231160000000001</v>
      </c>
      <c r="DO5" s="22">
        <v>1.2200359999999999</v>
      </c>
      <c r="DP5" s="22">
        <v>1.9063920000000001</v>
      </c>
      <c r="DQ5" s="22">
        <v>1.7568239999999999</v>
      </c>
      <c r="DR5" s="22">
        <v>1.8216859999999999</v>
      </c>
      <c r="DS5" s="22">
        <v>1.760448</v>
      </c>
      <c r="DT5" s="22">
        <v>2.0244490000000002</v>
      </c>
      <c r="DU5" s="22">
        <v>2.3958270000000002</v>
      </c>
      <c r="DV5" s="22">
        <v>2.6763490000000001</v>
      </c>
      <c r="DW5" s="22">
        <v>3.5764130000000001</v>
      </c>
      <c r="DX5" s="22">
        <v>2.5132150000000002</v>
      </c>
      <c r="DY5" s="22">
        <v>2.2175829999999999</v>
      </c>
      <c r="DZ5" s="22">
        <v>2.595834</v>
      </c>
      <c r="EA5" s="22">
        <v>2.632193</v>
      </c>
      <c r="EB5" s="22">
        <v>2.166153</v>
      </c>
      <c r="EC5" s="22">
        <v>2.2310449999999999</v>
      </c>
      <c r="ED5" s="22">
        <v>1.496564</v>
      </c>
      <c r="EE5" s="22">
        <v>1.0886910000000001</v>
      </c>
      <c r="EF5" s="22">
        <v>1.0767199999999999</v>
      </c>
      <c r="EG5" s="22">
        <v>1.5840160000000001</v>
      </c>
      <c r="EH5" s="22">
        <v>2.539803</v>
      </c>
      <c r="EI5" s="22">
        <v>2.0053290000000001</v>
      </c>
      <c r="EJ5" s="22">
        <v>1.6493530000000001</v>
      </c>
      <c r="EK5" s="22">
        <v>1.6696470000000001</v>
      </c>
      <c r="EL5" s="22">
        <v>1.9351240000000001</v>
      </c>
      <c r="EM5" s="22">
        <v>1.900182</v>
      </c>
      <c r="EN5" s="22">
        <v>2.738715</v>
      </c>
      <c r="EO5" s="22">
        <v>3.0164520000000001</v>
      </c>
      <c r="EP5" s="22">
        <v>2.9889549999999998</v>
      </c>
      <c r="EQ5" s="22">
        <v>2.8471410000000001</v>
      </c>
      <c r="ER5" s="22">
        <v>3.1253630000000001</v>
      </c>
      <c r="ES5" s="22">
        <v>3.506977</v>
      </c>
      <c r="ET5" s="22">
        <v>3.7758910000000001</v>
      </c>
      <c r="EU5" s="22">
        <v>56.919699999999999</v>
      </c>
      <c r="EV5" s="22">
        <v>55.423830000000002</v>
      </c>
      <c r="EW5" s="22">
        <v>54.465479999999999</v>
      </c>
      <c r="EX5" s="22">
        <v>54.412129999999998</v>
      </c>
      <c r="EY5" s="22">
        <v>51.963180000000001</v>
      </c>
      <c r="EZ5" s="22">
        <v>52.415570000000002</v>
      </c>
      <c r="FA5" s="22">
        <v>50.974769999999999</v>
      </c>
      <c r="FB5" s="22">
        <v>51.919699999999999</v>
      </c>
      <c r="FC5" s="22">
        <v>59.368879999999997</v>
      </c>
      <c r="FD5" s="22">
        <v>69.333770000000001</v>
      </c>
      <c r="FE5" s="22">
        <v>78.357060000000004</v>
      </c>
      <c r="FF5" s="22">
        <v>84.403980000000004</v>
      </c>
      <c r="FG5" s="22">
        <v>84.537629999999993</v>
      </c>
      <c r="FH5" s="22">
        <v>84.086839999999995</v>
      </c>
      <c r="FI5" s="22">
        <v>83.636170000000007</v>
      </c>
      <c r="FJ5" s="22">
        <v>82.092010000000002</v>
      </c>
      <c r="FK5" s="22">
        <v>81.586150000000004</v>
      </c>
      <c r="FL5" s="22">
        <v>79.616209999999995</v>
      </c>
      <c r="FM5" s="22">
        <v>75.617930000000001</v>
      </c>
      <c r="FN5" s="22">
        <v>70.08202</v>
      </c>
      <c r="FO5" s="22">
        <v>65.654529999999994</v>
      </c>
      <c r="FP5" s="22">
        <v>60.153730000000003</v>
      </c>
      <c r="FQ5" s="22">
        <v>58.088340000000002</v>
      </c>
      <c r="FR5" s="22">
        <v>57.023299999999999</v>
      </c>
      <c r="FS5" s="22">
        <v>19.19322</v>
      </c>
      <c r="FT5" s="22">
        <v>0.68907160000000001</v>
      </c>
      <c r="FU5" s="22">
        <v>1.158407</v>
      </c>
    </row>
    <row r="6" spans="1:178" x14ac:dyDescent="0.3">
      <c r="A6" s="13" t="s">
        <v>226</v>
      </c>
      <c r="B6" s="13" t="s">
        <v>0</v>
      </c>
      <c r="C6" s="13" t="s">
        <v>263</v>
      </c>
      <c r="D6" s="34" t="s">
        <v>242</v>
      </c>
      <c r="E6" s="23" t="s">
        <v>220</v>
      </c>
      <c r="F6" s="23">
        <v>2178</v>
      </c>
      <c r="G6" s="22">
        <v>2.1605759999999998</v>
      </c>
      <c r="H6" s="22">
        <v>1.634784</v>
      </c>
      <c r="I6" s="22">
        <v>1.50562</v>
      </c>
      <c r="J6" s="22">
        <v>1.459425</v>
      </c>
      <c r="K6" s="22">
        <v>1.1993020000000001</v>
      </c>
      <c r="L6" s="22">
        <v>1.22329</v>
      </c>
      <c r="M6" s="22">
        <v>1.166131</v>
      </c>
      <c r="N6" s="22">
        <v>0.96540119999999996</v>
      </c>
      <c r="O6" s="22">
        <v>-0.186337</v>
      </c>
      <c r="P6" s="22">
        <v>-1.56426</v>
      </c>
      <c r="Q6" s="22">
        <v>-2.2402419999999998</v>
      </c>
      <c r="R6" s="22">
        <v>-1.96868</v>
      </c>
      <c r="S6" s="22">
        <v>-3.0661749999999999</v>
      </c>
      <c r="T6" s="22">
        <v>-3.640666</v>
      </c>
      <c r="U6" s="22">
        <v>-3.6684929999999998</v>
      </c>
      <c r="V6" s="22">
        <v>-3.1093190000000002</v>
      </c>
      <c r="W6" s="22">
        <v>-1.7754760000000001</v>
      </c>
      <c r="X6" s="22">
        <v>0.72764240000000002</v>
      </c>
      <c r="Y6" s="22">
        <v>1.5009459999999999</v>
      </c>
      <c r="Z6" s="22">
        <v>2.202108</v>
      </c>
      <c r="AA6" s="22">
        <v>2.2883629999999999</v>
      </c>
      <c r="AB6" s="22">
        <v>2.5928450000000001</v>
      </c>
      <c r="AC6" s="22">
        <v>2.6174689999999998</v>
      </c>
      <c r="AD6" s="22">
        <v>2.263385</v>
      </c>
      <c r="AE6" s="22">
        <v>-0.16076509999999999</v>
      </c>
      <c r="AF6" s="22">
        <v>-0.42847990000000002</v>
      </c>
      <c r="AG6" s="22">
        <v>-0.25443759999999999</v>
      </c>
      <c r="AH6" s="22">
        <v>-0.2370217</v>
      </c>
      <c r="AI6" s="22">
        <v>-0.4241858</v>
      </c>
      <c r="AJ6" s="22">
        <v>-0.33295659999999999</v>
      </c>
      <c r="AK6" s="22">
        <v>-0.7844949</v>
      </c>
      <c r="AL6" s="22">
        <v>-0.40133600000000003</v>
      </c>
      <c r="AM6" s="22">
        <v>-0.48882989999999998</v>
      </c>
      <c r="AN6" s="22">
        <v>-0.3643422</v>
      </c>
      <c r="AO6" s="22">
        <v>-0.46176790000000001</v>
      </c>
      <c r="AP6" s="22">
        <v>-3.6852099999999999E-2</v>
      </c>
      <c r="AQ6" s="22">
        <v>7.5729699999999997E-2</v>
      </c>
      <c r="AR6" s="22">
        <v>9.4282400000000002E-2</v>
      </c>
      <c r="AS6" s="22">
        <v>-0.94126719999999997</v>
      </c>
      <c r="AT6" s="22">
        <v>-1.2395419999999999</v>
      </c>
      <c r="AU6" s="22">
        <v>-1.288891</v>
      </c>
      <c r="AV6" s="22">
        <v>-0.45303399999999999</v>
      </c>
      <c r="AW6" s="22">
        <v>-1.1974149999999999</v>
      </c>
      <c r="AX6" s="22">
        <v>-0.84295699999999996</v>
      </c>
      <c r="AY6" s="22">
        <v>-0.68999180000000004</v>
      </c>
      <c r="AZ6" s="22">
        <v>-0.21272150000000001</v>
      </c>
      <c r="BA6" s="22">
        <v>-1.76708E-2</v>
      </c>
      <c r="BB6" s="22">
        <v>2.0489299999999998E-2</v>
      </c>
      <c r="BC6" s="22">
        <v>0.19131480000000001</v>
      </c>
      <c r="BD6" s="22">
        <v>-0.16089310000000001</v>
      </c>
      <c r="BE6" s="22">
        <v>-8.8036199999999995E-2</v>
      </c>
      <c r="BF6" s="22">
        <v>-3.8988099999999998E-2</v>
      </c>
      <c r="BG6" s="22">
        <v>-0.2125253</v>
      </c>
      <c r="BH6" s="22">
        <v>-0.17627010000000001</v>
      </c>
      <c r="BI6" s="22">
        <v>-0.52531190000000005</v>
      </c>
      <c r="BJ6" s="22">
        <v>-0.16384409999999999</v>
      </c>
      <c r="BK6" s="22">
        <v>-0.1082389</v>
      </c>
      <c r="BL6" s="22">
        <v>3.0189400000000002E-2</v>
      </c>
      <c r="BM6" s="22">
        <v>9.8488400000000004E-2</v>
      </c>
      <c r="BN6" s="22">
        <v>0.59025159999999999</v>
      </c>
      <c r="BO6" s="22">
        <v>0.6102476</v>
      </c>
      <c r="BP6" s="22">
        <v>0.4557158</v>
      </c>
      <c r="BQ6" s="22">
        <v>-0.29659600000000003</v>
      </c>
      <c r="BR6" s="22">
        <v>-0.62875040000000004</v>
      </c>
      <c r="BS6" s="22">
        <v>-0.68738940000000004</v>
      </c>
      <c r="BT6" s="22">
        <v>8.1098000000000003E-2</v>
      </c>
      <c r="BU6" s="22">
        <v>-0.72937580000000002</v>
      </c>
      <c r="BV6" s="22">
        <v>-0.51471710000000004</v>
      </c>
      <c r="BW6" s="22">
        <v>-0.40707339999999997</v>
      </c>
      <c r="BX6" s="22">
        <v>5.6262199999999998E-2</v>
      </c>
      <c r="BY6" s="22">
        <v>0.31540119999999999</v>
      </c>
      <c r="BZ6" s="22">
        <v>0.28325709999999998</v>
      </c>
      <c r="CA6" s="22">
        <v>0.4351643</v>
      </c>
      <c r="CB6" s="22">
        <v>2.4436699999999999E-2</v>
      </c>
      <c r="CC6" s="22">
        <v>2.7212799999999999E-2</v>
      </c>
      <c r="CD6" s="22">
        <v>9.8169300000000001E-2</v>
      </c>
      <c r="CE6" s="22">
        <v>-6.59299E-2</v>
      </c>
      <c r="CF6" s="22">
        <v>-6.7749500000000004E-2</v>
      </c>
      <c r="CG6" s="22">
        <v>-0.34580250000000001</v>
      </c>
      <c r="CH6" s="22">
        <v>6.4199999999999999E-4</v>
      </c>
      <c r="CI6" s="22">
        <v>0.1553573</v>
      </c>
      <c r="CJ6" s="22">
        <v>0.30344070000000001</v>
      </c>
      <c r="CK6" s="22">
        <v>0.48652020000000001</v>
      </c>
      <c r="CL6" s="22">
        <v>1.0245820000000001</v>
      </c>
      <c r="CM6" s="22">
        <v>0.98045309999999997</v>
      </c>
      <c r="CN6" s="22">
        <v>0.70604339999999999</v>
      </c>
      <c r="CO6" s="22">
        <v>0.14990139999999999</v>
      </c>
      <c r="CP6" s="22">
        <v>-0.2057184</v>
      </c>
      <c r="CQ6" s="22">
        <v>-0.27079150000000002</v>
      </c>
      <c r="CR6" s="22">
        <v>0.4510361</v>
      </c>
      <c r="CS6" s="22">
        <v>-0.40521309999999999</v>
      </c>
      <c r="CT6" s="22">
        <v>-0.2873791</v>
      </c>
      <c r="CU6" s="22">
        <v>-0.21112510000000001</v>
      </c>
      <c r="CV6" s="22">
        <v>0.24255940000000001</v>
      </c>
      <c r="CW6" s="22">
        <v>0.54608590000000001</v>
      </c>
      <c r="CX6" s="22">
        <v>0.46524929999999998</v>
      </c>
      <c r="CY6" s="22">
        <v>0.6790138</v>
      </c>
      <c r="CZ6" s="22">
        <v>0.20976639999999999</v>
      </c>
      <c r="DA6" s="22">
        <v>0.1424619</v>
      </c>
      <c r="DB6" s="22">
        <v>0.2353268</v>
      </c>
      <c r="DC6" s="22">
        <v>8.0665500000000001E-2</v>
      </c>
      <c r="DD6" s="22">
        <v>4.0771099999999998E-2</v>
      </c>
      <c r="DE6" s="22">
        <v>-0.1662931</v>
      </c>
      <c r="DF6" s="22">
        <v>0.1651281</v>
      </c>
      <c r="DG6" s="22">
        <v>0.41895349999999998</v>
      </c>
      <c r="DH6" s="22">
        <v>0.57669199999999998</v>
      </c>
      <c r="DI6" s="22">
        <v>0.87455210000000005</v>
      </c>
      <c r="DJ6" s="22">
        <v>1.458912</v>
      </c>
      <c r="DK6" s="22">
        <v>1.3506590000000001</v>
      </c>
      <c r="DL6" s="22">
        <v>0.95637110000000003</v>
      </c>
      <c r="DM6" s="22">
        <v>0.59639869999999995</v>
      </c>
      <c r="DN6" s="22">
        <v>0.2173138</v>
      </c>
      <c r="DO6" s="22">
        <v>0.1458064</v>
      </c>
      <c r="DP6" s="22">
        <v>0.82097419999999999</v>
      </c>
      <c r="DQ6" s="22">
        <v>-8.1050300000000006E-2</v>
      </c>
      <c r="DR6" s="22">
        <v>-6.0041200000000003E-2</v>
      </c>
      <c r="DS6" s="22">
        <v>-1.51767E-2</v>
      </c>
      <c r="DT6" s="22">
        <v>0.42885659999999998</v>
      </c>
      <c r="DU6" s="22">
        <v>0.77677050000000003</v>
      </c>
      <c r="DV6" s="22">
        <v>0.64724150000000003</v>
      </c>
      <c r="DW6" s="22">
        <v>1.031094</v>
      </c>
      <c r="DX6" s="22">
        <v>0.47735319999999998</v>
      </c>
      <c r="DY6" s="22">
        <v>0.30886330000000001</v>
      </c>
      <c r="DZ6" s="22">
        <v>0.43336029999999998</v>
      </c>
      <c r="EA6" s="22">
        <v>0.29232599999999997</v>
      </c>
      <c r="EB6" s="22">
        <v>0.19745760000000001</v>
      </c>
      <c r="EC6" s="22">
        <v>9.289E-2</v>
      </c>
      <c r="ED6" s="22">
        <v>0.40261989999999998</v>
      </c>
      <c r="EE6" s="22">
        <v>0.79954449999999999</v>
      </c>
      <c r="EF6" s="22">
        <v>0.97122359999999996</v>
      </c>
      <c r="EG6" s="22">
        <v>1.4348080000000001</v>
      </c>
      <c r="EH6" s="22">
        <v>2.0860150000000002</v>
      </c>
      <c r="EI6" s="22">
        <v>1.885176</v>
      </c>
      <c r="EJ6" s="22">
        <v>1.317804</v>
      </c>
      <c r="EK6" s="22">
        <v>1.2410699999999999</v>
      </c>
      <c r="EL6" s="22">
        <v>0.82810499999999998</v>
      </c>
      <c r="EM6" s="22">
        <v>0.74730750000000001</v>
      </c>
      <c r="EN6" s="22">
        <v>1.3551059999999999</v>
      </c>
      <c r="EO6" s="22">
        <v>0.38698939999999998</v>
      </c>
      <c r="EP6" s="22">
        <v>0.26819860000000001</v>
      </c>
      <c r="EQ6" s="22">
        <v>0.26774160000000002</v>
      </c>
      <c r="ER6" s="22">
        <v>0.69784029999999997</v>
      </c>
      <c r="ES6" s="22">
        <v>1.1098429999999999</v>
      </c>
      <c r="ET6" s="22">
        <v>0.91000930000000002</v>
      </c>
      <c r="EU6" s="22">
        <v>60.938960000000002</v>
      </c>
      <c r="EV6" s="22">
        <v>58.938960000000002</v>
      </c>
      <c r="EW6" s="22">
        <v>58.030520000000003</v>
      </c>
      <c r="EX6" s="22">
        <v>58.938960000000002</v>
      </c>
      <c r="EY6" s="22">
        <v>55</v>
      </c>
      <c r="EZ6" s="22">
        <v>56.938960000000002</v>
      </c>
      <c r="FA6" s="22">
        <v>54.030520000000003</v>
      </c>
      <c r="FB6" s="22">
        <v>55.938960000000002</v>
      </c>
      <c r="FC6" s="22">
        <v>62.816879999999998</v>
      </c>
      <c r="FD6" s="22">
        <v>71.725309999999993</v>
      </c>
      <c r="FE6" s="22">
        <v>79.755840000000006</v>
      </c>
      <c r="FF6" s="22">
        <v>84.816879999999998</v>
      </c>
      <c r="FG6" s="22">
        <v>84.061040000000006</v>
      </c>
      <c r="FH6" s="22">
        <v>83.152600000000007</v>
      </c>
      <c r="FI6" s="22">
        <v>81.213639999999998</v>
      </c>
      <c r="FJ6" s="22">
        <v>81.152600000000007</v>
      </c>
      <c r="FK6" s="22">
        <v>81.152600000000007</v>
      </c>
      <c r="FL6" s="22">
        <v>79.213639999999998</v>
      </c>
      <c r="FM6" s="22">
        <v>75.213639999999998</v>
      </c>
      <c r="FN6" s="22">
        <v>70.152600000000007</v>
      </c>
      <c r="FO6" s="22">
        <v>64.274690000000007</v>
      </c>
      <c r="FP6" s="22">
        <v>60.305210000000002</v>
      </c>
      <c r="FQ6" s="22">
        <v>59.213639999999998</v>
      </c>
      <c r="FR6" s="22">
        <v>60.122079999999997</v>
      </c>
      <c r="FS6" s="22">
        <v>5.580044</v>
      </c>
      <c r="FT6" s="22">
        <v>0.2556195</v>
      </c>
      <c r="FU6" s="22">
        <v>0.42368539999999999</v>
      </c>
    </row>
    <row r="7" spans="1:178" x14ac:dyDescent="0.3">
      <c r="A7" s="13" t="s">
        <v>226</v>
      </c>
      <c r="B7" s="13" t="s">
        <v>0</v>
      </c>
      <c r="C7" s="13" t="s">
        <v>263</v>
      </c>
      <c r="D7" s="34" t="s">
        <v>242</v>
      </c>
      <c r="E7" s="23" t="s">
        <v>221</v>
      </c>
      <c r="F7" s="23">
        <v>2258</v>
      </c>
      <c r="G7" s="22">
        <v>2.8303989999999999</v>
      </c>
      <c r="H7" s="22">
        <v>1.9451609999999999</v>
      </c>
      <c r="I7" s="22">
        <v>1.2067760000000001</v>
      </c>
      <c r="J7" s="22">
        <v>1.668968</v>
      </c>
      <c r="K7" s="22">
        <v>1.983819</v>
      </c>
      <c r="L7" s="22">
        <v>2.3317730000000001</v>
      </c>
      <c r="M7" s="22">
        <v>2.4988190000000001</v>
      </c>
      <c r="N7" s="22">
        <v>1.2602500000000001</v>
      </c>
      <c r="O7" s="22">
        <v>-0.80048870000000005</v>
      </c>
      <c r="P7" s="22">
        <v>-3.1207029999999998</v>
      </c>
      <c r="Q7" s="22">
        <v>-4.5266409999999997</v>
      </c>
      <c r="R7" s="22">
        <v>-4.4597790000000002</v>
      </c>
      <c r="S7" s="22">
        <v>-5.4489400000000003</v>
      </c>
      <c r="T7" s="22">
        <v>-5.9858349999999998</v>
      </c>
      <c r="U7" s="22">
        <v>-5.3825209999999997</v>
      </c>
      <c r="V7" s="22">
        <v>-3.3881730000000001</v>
      </c>
      <c r="W7" s="22">
        <v>-1.310972</v>
      </c>
      <c r="X7" s="22">
        <v>0.8784054</v>
      </c>
      <c r="Y7" s="22">
        <v>3.1550099999999999</v>
      </c>
      <c r="Z7" s="22">
        <v>3.8664399999999999</v>
      </c>
      <c r="AA7" s="22">
        <v>3.8541949999999998</v>
      </c>
      <c r="AB7" s="22">
        <v>3.4955470000000002</v>
      </c>
      <c r="AC7" s="22">
        <v>3.2025459999999999</v>
      </c>
      <c r="AD7" s="22">
        <v>3.129534</v>
      </c>
      <c r="AE7" s="22">
        <v>-0.32724920000000002</v>
      </c>
      <c r="AF7" s="22">
        <v>-1.2083219999999999</v>
      </c>
      <c r="AG7" s="22">
        <v>-2.3622550000000002</v>
      </c>
      <c r="AH7" s="22">
        <v>-1.5197130000000001</v>
      </c>
      <c r="AI7" s="22">
        <v>-1.1168119999999999</v>
      </c>
      <c r="AJ7" s="22">
        <v>-0.2382611</v>
      </c>
      <c r="AK7" s="22">
        <v>-0.44516600000000001</v>
      </c>
      <c r="AL7" s="22">
        <v>-0.44281330000000002</v>
      </c>
      <c r="AM7" s="22">
        <v>-0.58064059999999995</v>
      </c>
      <c r="AN7" s="22">
        <v>-0.77853470000000002</v>
      </c>
      <c r="AO7" s="22">
        <v>-1.0208200000000001</v>
      </c>
      <c r="AP7" s="22">
        <v>-0.88201430000000003</v>
      </c>
      <c r="AQ7" s="22">
        <v>-0.89779679999999995</v>
      </c>
      <c r="AR7" s="22">
        <v>-0.51459829999999995</v>
      </c>
      <c r="AS7" s="22">
        <v>-0.97314199999999995</v>
      </c>
      <c r="AT7" s="22">
        <v>-7.2459399999999993E-2</v>
      </c>
      <c r="AU7" s="22">
        <v>0.22693099999999999</v>
      </c>
      <c r="AV7" s="22">
        <v>-0.248469</v>
      </c>
      <c r="AW7" s="22">
        <v>-0.78030809999999995</v>
      </c>
      <c r="AX7" s="22">
        <v>-0.5704439</v>
      </c>
      <c r="AY7" s="22">
        <v>-0.51139999999999997</v>
      </c>
      <c r="AZ7" s="22">
        <v>-0.75192749999999997</v>
      </c>
      <c r="BA7" s="22">
        <v>-0.64023169999999996</v>
      </c>
      <c r="BB7" s="22">
        <v>-0.3246501</v>
      </c>
      <c r="BC7" s="22">
        <v>0.60575299999999999</v>
      </c>
      <c r="BD7" s="22">
        <v>-0.19964509999999999</v>
      </c>
      <c r="BE7" s="22">
        <v>-1.0817239999999999</v>
      </c>
      <c r="BF7" s="22">
        <v>-0.41214909999999999</v>
      </c>
      <c r="BG7" s="22">
        <v>-7.4287199999999998E-2</v>
      </c>
      <c r="BH7" s="22">
        <v>0.4294637</v>
      </c>
      <c r="BI7" s="22">
        <v>0.34872500000000001</v>
      </c>
      <c r="BJ7" s="22">
        <v>5.4979E-2</v>
      </c>
      <c r="BK7" s="22">
        <v>-0.23392640000000001</v>
      </c>
      <c r="BL7" s="22">
        <v>-0.42980780000000002</v>
      </c>
      <c r="BM7" s="22">
        <v>-0.53963850000000002</v>
      </c>
      <c r="BN7" s="22">
        <v>-0.28952359999999999</v>
      </c>
      <c r="BO7" s="22">
        <v>-0.41911320000000002</v>
      </c>
      <c r="BP7" s="22">
        <v>-0.20762249999999999</v>
      </c>
      <c r="BQ7" s="22">
        <v>-0.39028760000000001</v>
      </c>
      <c r="BR7" s="22">
        <v>0.37033939999999999</v>
      </c>
      <c r="BS7" s="22">
        <v>0.6638849</v>
      </c>
      <c r="BT7" s="22">
        <v>0.38333080000000003</v>
      </c>
      <c r="BU7" s="22">
        <v>0.27363490000000001</v>
      </c>
      <c r="BV7" s="22">
        <v>0.43893729999999997</v>
      </c>
      <c r="BW7" s="22">
        <v>0.44336049999999999</v>
      </c>
      <c r="BX7" s="22">
        <v>0.23154340000000001</v>
      </c>
      <c r="BY7" s="22">
        <v>0.34420200000000001</v>
      </c>
      <c r="BZ7" s="22">
        <v>0.65132109999999999</v>
      </c>
      <c r="CA7" s="22">
        <v>1.2519480000000001</v>
      </c>
      <c r="CB7" s="22">
        <v>0.49896099999999999</v>
      </c>
      <c r="CC7" s="22">
        <v>-0.19483220000000001</v>
      </c>
      <c r="CD7" s="22">
        <v>0.35494609999999999</v>
      </c>
      <c r="CE7" s="22">
        <v>0.64776239999999996</v>
      </c>
      <c r="CF7" s="22">
        <v>0.89192800000000005</v>
      </c>
      <c r="CG7" s="22">
        <v>0.89857140000000002</v>
      </c>
      <c r="CH7" s="22">
        <v>0.3997484</v>
      </c>
      <c r="CI7" s="22">
        <v>6.2068000000000002E-3</v>
      </c>
      <c r="CJ7" s="22">
        <v>-0.18828059999999999</v>
      </c>
      <c r="CK7" s="22">
        <v>-0.2063739</v>
      </c>
      <c r="CL7" s="22">
        <v>0.1208336</v>
      </c>
      <c r="CM7" s="22">
        <v>-8.7578400000000001E-2</v>
      </c>
      <c r="CN7" s="22">
        <v>4.9879E-3</v>
      </c>
      <c r="CO7" s="22">
        <v>1.3395499999999999E-2</v>
      </c>
      <c r="CP7" s="22">
        <v>0.67702050000000003</v>
      </c>
      <c r="CQ7" s="22">
        <v>0.96651790000000004</v>
      </c>
      <c r="CR7" s="22">
        <v>0.82091340000000002</v>
      </c>
      <c r="CS7" s="22">
        <v>1.003592</v>
      </c>
      <c r="CT7" s="22">
        <v>1.1380319999999999</v>
      </c>
      <c r="CU7" s="22">
        <v>1.104625</v>
      </c>
      <c r="CV7" s="22">
        <v>0.91269230000000001</v>
      </c>
      <c r="CW7" s="22">
        <v>1.0260180000000001</v>
      </c>
      <c r="CX7" s="22">
        <v>1.3272759999999999</v>
      </c>
      <c r="CY7" s="22">
        <v>1.898142</v>
      </c>
      <c r="CZ7" s="22">
        <v>1.197567</v>
      </c>
      <c r="DA7" s="22">
        <v>0.6920598</v>
      </c>
      <c r="DB7" s="22">
        <v>1.1220410000000001</v>
      </c>
      <c r="DC7" s="22">
        <v>1.369812</v>
      </c>
      <c r="DD7" s="22">
        <v>1.354392</v>
      </c>
      <c r="DE7" s="22">
        <v>1.448418</v>
      </c>
      <c r="DF7" s="22">
        <v>0.74451780000000001</v>
      </c>
      <c r="DG7" s="22">
        <v>0.24634010000000001</v>
      </c>
      <c r="DH7" s="22">
        <v>5.3246599999999998E-2</v>
      </c>
      <c r="DI7" s="22">
        <v>0.1268907</v>
      </c>
      <c r="DJ7" s="22">
        <v>0.53119079999999996</v>
      </c>
      <c r="DK7" s="22">
        <v>0.24395639999999999</v>
      </c>
      <c r="DL7" s="22">
        <v>0.2175984</v>
      </c>
      <c r="DM7" s="22">
        <v>0.41707870000000002</v>
      </c>
      <c r="DN7" s="22">
        <v>0.98370159999999995</v>
      </c>
      <c r="DO7" s="22">
        <v>1.2691509999999999</v>
      </c>
      <c r="DP7" s="22">
        <v>1.2584960000000001</v>
      </c>
      <c r="DQ7" s="22">
        <v>1.7335499999999999</v>
      </c>
      <c r="DR7" s="22">
        <v>1.837126</v>
      </c>
      <c r="DS7" s="22">
        <v>1.765889</v>
      </c>
      <c r="DT7" s="22">
        <v>1.5938410000000001</v>
      </c>
      <c r="DU7" s="22">
        <v>1.7078340000000001</v>
      </c>
      <c r="DV7" s="22">
        <v>2.003231</v>
      </c>
      <c r="DW7" s="22">
        <v>2.8311440000000001</v>
      </c>
      <c r="DX7" s="22">
        <v>2.2062439999999999</v>
      </c>
      <c r="DY7" s="22">
        <v>1.972591</v>
      </c>
      <c r="DZ7" s="22">
        <v>2.2296049999999998</v>
      </c>
      <c r="EA7" s="22">
        <v>2.412337</v>
      </c>
      <c r="EB7" s="22">
        <v>2.0221170000000002</v>
      </c>
      <c r="EC7" s="22">
        <v>2.2423090000000001</v>
      </c>
      <c r="ED7" s="22">
        <v>1.24231</v>
      </c>
      <c r="EE7" s="22">
        <v>0.59305430000000003</v>
      </c>
      <c r="EF7" s="22">
        <v>0.40197349999999998</v>
      </c>
      <c r="EG7" s="22">
        <v>0.60807180000000005</v>
      </c>
      <c r="EH7" s="22">
        <v>1.1236820000000001</v>
      </c>
      <c r="EI7" s="22">
        <v>0.7226399</v>
      </c>
      <c r="EJ7" s="22">
        <v>0.52457410000000004</v>
      </c>
      <c r="EK7" s="22">
        <v>0.99993310000000002</v>
      </c>
      <c r="EL7" s="22">
        <v>1.4265000000000001</v>
      </c>
      <c r="EM7" s="22">
        <v>1.706105</v>
      </c>
      <c r="EN7" s="22">
        <v>1.890296</v>
      </c>
      <c r="EO7" s="22">
        <v>2.787493</v>
      </c>
      <c r="EP7" s="22">
        <v>2.8465069999999999</v>
      </c>
      <c r="EQ7" s="22">
        <v>2.7206489999999999</v>
      </c>
      <c r="ER7" s="22">
        <v>2.577312</v>
      </c>
      <c r="ES7" s="22">
        <v>2.6922670000000002</v>
      </c>
      <c r="ET7" s="22">
        <v>2.9792019999999999</v>
      </c>
      <c r="EU7" s="22">
        <v>52.99324</v>
      </c>
      <c r="EV7" s="22">
        <v>51.98986</v>
      </c>
      <c r="EW7" s="22">
        <v>50.9831</v>
      </c>
      <c r="EX7" s="22">
        <v>49.98986</v>
      </c>
      <c r="EY7" s="22">
        <v>48.99662</v>
      </c>
      <c r="EZ7" s="22">
        <v>47.99662</v>
      </c>
      <c r="FA7" s="22">
        <v>47.98986</v>
      </c>
      <c r="FB7" s="22">
        <v>47.99324</v>
      </c>
      <c r="FC7" s="22">
        <v>56</v>
      </c>
      <c r="FD7" s="22">
        <v>66.996619999999993</v>
      </c>
      <c r="FE7" s="22">
        <v>76.989859999999993</v>
      </c>
      <c r="FF7" s="22">
        <v>84</v>
      </c>
      <c r="FG7" s="22">
        <v>85.003380000000007</v>
      </c>
      <c r="FH7" s="22">
        <v>85</v>
      </c>
      <c r="FI7" s="22">
        <v>86.003380000000007</v>
      </c>
      <c r="FJ7" s="22">
        <v>83.010140000000007</v>
      </c>
      <c r="FK7" s="22">
        <v>82.010140000000007</v>
      </c>
      <c r="FL7" s="22">
        <v>80.010140000000007</v>
      </c>
      <c r="FM7" s="22">
        <v>76.01352</v>
      </c>
      <c r="FN7" s="22">
        <v>70.01352</v>
      </c>
      <c r="FO7" s="22">
        <v>67.003380000000007</v>
      </c>
      <c r="FP7" s="22">
        <v>60.00676</v>
      </c>
      <c r="FQ7" s="22">
        <v>56.98986</v>
      </c>
      <c r="FR7" s="22">
        <v>53.99662</v>
      </c>
      <c r="FS7" s="22">
        <v>16.79036</v>
      </c>
      <c r="FT7" s="22">
        <v>0.5877426</v>
      </c>
      <c r="FU7" s="22">
        <v>0.99006369999999999</v>
      </c>
    </row>
    <row r="8" spans="1:178" x14ac:dyDescent="0.3">
      <c r="A8" s="13" t="s">
        <v>226</v>
      </c>
      <c r="B8" s="13" t="s">
        <v>0</v>
      </c>
      <c r="C8" s="13" t="s">
        <v>263</v>
      </c>
      <c r="D8" s="34" t="s">
        <v>231</v>
      </c>
      <c r="E8" s="23" t="s">
        <v>219</v>
      </c>
      <c r="F8" s="23">
        <v>6277</v>
      </c>
      <c r="G8" s="22">
        <v>5.813021</v>
      </c>
      <c r="H8" s="22">
        <v>5.2983130000000003</v>
      </c>
      <c r="I8" s="22">
        <v>4.5793850000000003</v>
      </c>
      <c r="J8" s="22">
        <v>4.4996229999999997</v>
      </c>
      <c r="K8" s="22">
        <v>4.2882429999999996</v>
      </c>
      <c r="L8" s="22">
        <v>4.3843170000000002</v>
      </c>
      <c r="M8" s="22">
        <v>4.8263559999999996</v>
      </c>
      <c r="N8" s="22">
        <v>3.7366959999999998</v>
      </c>
      <c r="O8" s="22">
        <v>0.68438600000000005</v>
      </c>
      <c r="P8" s="22">
        <v>-3.8699599999999998</v>
      </c>
      <c r="Q8" s="22">
        <v>-7.6708119999999997</v>
      </c>
      <c r="R8" s="22">
        <v>-9.883915</v>
      </c>
      <c r="S8" s="22">
        <v>-10.13326</v>
      </c>
      <c r="T8" s="22">
        <v>-9.3321090000000009</v>
      </c>
      <c r="U8" s="22">
        <v>-7.4517559999999996</v>
      </c>
      <c r="V8" s="22">
        <v>-3.8390590000000002</v>
      </c>
      <c r="W8" s="22">
        <v>0.56922150000000005</v>
      </c>
      <c r="X8" s="22">
        <v>5.4696829999999999</v>
      </c>
      <c r="Y8" s="22">
        <v>8.8435860000000002</v>
      </c>
      <c r="Z8" s="22">
        <v>10.102690000000001</v>
      </c>
      <c r="AA8" s="22">
        <v>10.16794</v>
      </c>
      <c r="AB8" s="22">
        <v>9.6079120000000007</v>
      </c>
      <c r="AC8" s="22">
        <v>8.2276769999999999</v>
      </c>
      <c r="AD8" s="22">
        <v>6.5485769999999999</v>
      </c>
      <c r="AE8" s="22">
        <v>-0.7087251</v>
      </c>
      <c r="AF8" s="22">
        <v>-0.61759850000000005</v>
      </c>
      <c r="AG8" s="22">
        <v>-0.87985880000000005</v>
      </c>
      <c r="AH8" s="22">
        <v>-0.39719650000000001</v>
      </c>
      <c r="AI8" s="22">
        <v>-0.29229430000000001</v>
      </c>
      <c r="AJ8" s="22">
        <v>-0.2017478</v>
      </c>
      <c r="AK8" s="22">
        <v>-8.6405999999999997E-2</v>
      </c>
      <c r="AL8" s="22">
        <v>-0.19014059999999999</v>
      </c>
      <c r="AM8" s="22">
        <v>-0.43267739999999999</v>
      </c>
      <c r="AN8" s="22">
        <v>-0.60432359999999996</v>
      </c>
      <c r="AO8" s="22">
        <v>-0.8782046</v>
      </c>
      <c r="AP8" s="22">
        <v>-1.1341570000000001</v>
      </c>
      <c r="AQ8" s="22">
        <v>-0.77583049999999998</v>
      </c>
      <c r="AR8" s="22">
        <v>-0.70080469999999995</v>
      </c>
      <c r="AS8" s="22">
        <v>-0.71814040000000001</v>
      </c>
      <c r="AT8" s="22">
        <v>-0.34634389999999998</v>
      </c>
      <c r="AU8" s="22">
        <v>0.29194439999999999</v>
      </c>
      <c r="AV8" s="22">
        <v>0.53585989999999994</v>
      </c>
      <c r="AW8" s="22">
        <v>0.30757020000000002</v>
      </c>
      <c r="AX8" s="22">
        <v>0.27956880000000001</v>
      </c>
      <c r="AY8" s="22">
        <v>0.37263659999999998</v>
      </c>
      <c r="AZ8" s="22">
        <v>0.10357520000000001</v>
      </c>
      <c r="BA8" s="22">
        <v>-0.12729270000000001</v>
      </c>
      <c r="BB8" s="22">
        <v>-0.47596559999999999</v>
      </c>
      <c r="BC8" s="22">
        <v>-0.45018639999999999</v>
      </c>
      <c r="BD8" s="22">
        <v>-0.3721893</v>
      </c>
      <c r="BE8" s="22">
        <v>-0.59033380000000002</v>
      </c>
      <c r="BF8" s="22">
        <v>-0.20386170000000001</v>
      </c>
      <c r="BG8" s="22">
        <v>-0.14352860000000001</v>
      </c>
      <c r="BH8" s="22">
        <v>-6.7289100000000004E-2</v>
      </c>
      <c r="BI8" s="22">
        <v>7.6881000000000005E-2</v>
      </c>
      <c r="BJ8" s="22">
        <v>1.7302999999999999E-3</v>
      </c>
      <c r="BK8" s="22">
        <v>-0.22095629999999999</v>
      </c>
      <c r="BL8" s="22">
        <v>-0.33668480000000001</v>
      </c>
      <c r="BM8" s="22">
        <v>-0.53662940000000003</v>
      </c>
      <c r="BN8" s="22">
        <v>-0.74976679999999996</v>
      </c>
      <c r="BO8" s="22">
        <v>-0.41830289999999998</v>
      </c>
      <c r="BP8" s="22">
        <v>-0.3484274</v>
      </c>
      <c r="BQ8" s="22">
        <v>-0.36238330000000002</v>
      </c>
      <c r="BR8" s="22">
        <v>2.4362499999999999E-2</v>
      </c>
      <c r="BS8" s="22">
        <v>0.65934879999999996</v>
      </c>
      <c r="BT8" s="22">
        <v>0.87675530000000002</v>
      </c>
      <c r="BU8" s="22">
        <v>0.65015259999999997</v>
      </c>
      <c r="BV8" s="22">
        <v>0.60830450000000003</v>
      </c>
      <c r="BW8" s="22">
        <v>0.67385050000000002</v>
      </c>
      <c r="BX8" s="22">
        <v>0.40100659999999999</v>
      </c>
      <c r="BY8" s="22">
        <v>0.17047100000000001</v>
      </c>
      <c r="BZ8" s="22">
        <v>-0.19958339999999999</v>
      </c>
      <c r="CA8" s="22">
        <v>-0.27112330000000001</v>
      </c>
      <c r="CB8" s="22">
        <v>-0.2022197</v>
      </c>
      <c r="CC8" s="22">
        <v>-0.38980969999999998</v>
      </c>
      <c r="CD8" s="22">
        <v>-6.9958699999999999E-2</v>
      </c>
      <c r="CE8" s="22">
        <v>-4.0493899999999999E-2</v>
      </c>
      <c r="CF8" s="22">
        <v>2.5836600000000001E-2</v>
      </c>
      <c r="CG8" s="22">
        <v>0.18997310000000001</v>
      </c>
      <c r="CH8" s="22">
        <v>0.1346195</v>
      </c>
      <c r="CI8" s="22">
        <v>-7.4318899999999993E-2</v>
      </c>
      <c r="CJ8" s="22">
        <v>-0.15131890000000001</v>
      </c>
      <c r="CK8" s="22">
        <v>-0.30005549999999998</v>
      </c>
      <c r="CL8" s="22">
        <v>-0.4835391</v>
      </c>
      <c r="CM8" s="22">
        <v>-0.17068040000000001</v>
      </c>
      <c r="CN8" s="22">
        <v>-0.1043719</v>
      </c>
      <c r="CO8" s="22">
        <v>-0.11598700000000001</v>
      </c>
      <c r="CP8" s="22">
        <v>0.28111259999999999</v>
      </c>
      <c r="CQ8" s="22">
        <v>0.91381190000000001</v>
      </c>
      <c r="CR8" s="22">
        <v>1.1128579999999999</v>
      </c>
      <c r="CS8" s="22">
        <v>0.88742399999999999</v>
      </c>
      <c r="CT8" s="22">
        <v>0.8359858</v>
      </c>
      <c r="CU8" s="22">
        <v>0.88247039999999999</v>
      </c>
      <c r="CV8" s="22">
        <v>0.60700670000000001</v>
      </c>
      <c r="CW8" s="22">
        <v>0.37670130000000002</v>
      </c>
      <c r="CX8" s="22">
        <v>-8.1618000000000003E-3</v>
      </c>
      <c r="CY8" s="22">
        <v>-9.2060100000000006E-2</v>
      </c>
      <c r="CZ8" s="22">
        <v>-3.2250000000000001E-2</v>
      </c>
      <c r="DA8" s="22">
        <v>-0.1892855</v>
      </c>
      <c r="DB8" s="22">
        <v>6.3944399999999998E-2</v>
      </c>
      <c r="DC8" s="22">
        <v>6.2540799999999994E-2</v>
      </c>
      <c r="DD8" s="22">
        <v>0.11896230000000001</v>
      </c>
      <c r="DE8" s="22">
        <v>0.30306519999999998</v>
      </c>
      <c r="DF8" s="22">
        <v>0.26750869999999999</v>
      </c>
      <c r="DG8" s="22">
        <v>7.2318499999999994E-2</v>
      </c>
      <c r="DH8" s="22">
        <v>3.4046899999999998E-2</v>
      </c>
      <c r="DI8" s="22">
        <v>-6.3481499999999996E-2</v>
      </c>
      <c r="DJ8" s="22">
        <v>-0.21731130000000001</v>
      </c>
      <c r="DK8" s="22">
        <v>7.6942099999999999E-2</v>
      </c>
      <c r="DL8" s="22">
        <v>0.13968349999999999</v>
      </c>
      <c r="DM8" s="22">
        <v>0.13040930000000001</v>
      </c>
      <c r="DN8" s="22">
        <v>0.53786279999999997</v>
      </c>
      <c r="DO8" s="22">
        <v>1.168275</v>
      </c>
      <c r="DP8" s="22">
        <v>1.3489610000000001</v>
      </c>
      <c r="DQ8" s="22">
        <v>1.1246959999999999</v>
      </c>
      <c r="DR8" s="22">
        <v>1.0636669999999999</v>
      </c>
      <c r="DS8" s="22">
        <v>1.0910899999999999</v>
      </c>
      <c r="DT8" s="22">
        <v>0.81300689999999998</v>
      </c>
      <c r="DU8" s="22">
        <v>0.58293159999999999</v>
      </c>
      <c r="DV8" s="22">
        <v>0.1832597</v>
      </c>
      <c r="DW8" s="22">
        <v>0.1664785</v>
      </c>
      <c r="DX8" s="22">
        <v>0.21315919999999999</v>
      </c>
      <c r="DY8" s="22">
        <v>0.1002395</v>
      </c>
      <c r="DZ8" s="22">
        <v>0.25727919999999999</v>
      </c>
      <c r="EA8" s="22">
        <v>0.21130650000000001</v>
      </c>
      <c r="EB8" s="22">
        <v>0.2534209</v>
      </c>
      <c r="EC8" s="22">
        <v>0.46635209999999999</v>
      </c>
      <c r="ED8" s="22">
        <v>0.4593796</v>
      </c>
      <c r="EE8" s="22">
        <v>0.2840396</v>
      </c>
      <c r="EF8" s="22">
        <v>0.3016858</v>
      </c>
      <c r="EG8" s="22">
        <v>0.2780937</v>
      </c>
      <c r="EH8" s="22">
        <v>0.16707920000000001</v>
      </c>
      <c r="EI8" s="22">
        <v>0.43446980000000002</v>
      </c>
      <c r="EJ8" s="22">
        <v>0.49206080000000002</v>
      </c>
      <c r="EK8" s="22">
        <v>0.4861664</v>
      </c>
      <c r="EL8" s="22">
        <v>0.90856919999999997</v>
      </c>
      <c r="EM8" s="22">
        <v>1.535679</v>
      </c>
      <c r="EN8" s="22">
        <v>1.6898569999999999</v>
      </c>
      <c r="EO8" s="22">
        <v>1.4672780000000001</v>
      </c>
      <c r="EP8" s="22">
        <v>1.3924030000000001</v>
      </c>
      <c r="EQ8" s="22">
        <v>1.392304</v>
      </c>
      <c r="ER8" s="22">
        <v>1.110438</v>
      </c>
      <c r="ES8" s="22">
        <v>0.88069529999999996</v>
      </c>
      <c r="ET8" s="22">
        <v>0.459642</v>
      </c>
      <c r="EU8" s="22">
        <v>63.308149999999998</v>
      </c>
      <c r="EV8" s="22">
        <v>62.592590000000001</v>
      </c>
      <c r="EW8" s="22">
        <v>61.712499999999999</v>
      </c>
      <c r="EX8" s="22">
        <v>61.614469999999997</v>
      </c>
      <c r="EY8" s="22">
        <v>60.785989999999998</v>
      </c>
      <c r="EZ8" s="22">
        <v>60.577089999999998</v>
      </c>
      <c r="FA8" s="22">
        <v>59.960320000000003</v>
      </c>
      <c r="FB8" s="22">
        <v>61.100029999999997</v>
      </c>
      <c r="FC8" s="22">
        <v>65.802440000000004</v>
      </c>
      <c r="FD8" s="22">
        <v>71.762550000000005</v>
      </c>
      <c r="FE8" s="22">
        <v>77.390900000000002</v>
      </c>
      <c r="FF8" s="22">
        <v>80.719290000000001</v>
      </c>
      <c r="FG8" s="22">
        <v>82.685180000000003</v>
      </c>
      <c r="FH8" s="22">
        <v>84.321470000000005</v>
      </c>
      <c r="FI8" s="22">
        <v>84.897149999999996</v>
      </c>
      <c r="FJ8" s="22">
        <v>84.261420000000001</v>
      </c>
      <c r="FK8" s="22">
        <v>82.792000000000002</v>
      </c>
      <c r="FL8" s="22">
        <v>81.13306</v>
      </c>
      <c r="FM8" s="22">
        <v>78.359020000000001</v>
      </c>
      <c r="FN8" s="22">
        <v>74.228139999999996</v>
      </c>
      <c r="FO8" s="22">
        <v>68.777240000000006</v>
      </c>
      <c r="FP8" s="22">
        <v>66.61018</v>
      </c>
      <c r="FQ8" s="22">
        <v>65.182670000000002</v>
      </c>
      <c r="FR8" s="22">
        <v>64.217389999999995</v>
      </c>
      <c r="FS8" s="22">
        <v>5.0281330000000004</v>
      </c>
      <c r="FT8" s="22">
        <v>0.2428602</v>
      </c>
      <c r="FU8" s="22">
        <v>0.38301829999999998</v>
      </c>
    </row>
    <row r="9" spans="1:178" x14ac:dyDescent="0.3">
      <c r="A9" s="13" t="s">
        <v>226</v>
      </c>
      <c r="B9" s="13" t="s">
        <v>0</v>
      </c>
      <c r="C9" s="13" t="s">
        <v>263</v>
      </c>
      <c r="D9" s="34" t="s">
        <v>231</v>
      </c>
      <c r="E9" s="23" t="s">
        <v>220</v>
      </c>
      <c r="F9" s="23">
        <v>3137</v>
      </c>
      <c r="G9" s="22">
        <v>2.9156249999999999</v>
      </c>
      <c r="H9" s="22">
        <v>2.6787450000000002</v>
      </c>
      <c r="I9" s="22">
        <v>2.5298090000000002</v>
      </c>
      <c r="J9" s="22">
        <v>2.294286</v>
      </c>
      <c r="K9" s="22">
        <v>2.1478220000000001</v>
      </c>
      <c r="L9" s="22">
        <v>2.112479</v>
      </c>
      <c r="M9" s="22">
        <v>2.261933</v>
      </c>
      <c r="N9" s="22">
        <v>1.75136</v>
      </c>
      <c r="O9" s="22">
        <v>0.73955479999999996</v>
      </c>
      <c r="P9" s="22">
        <v>-1.230118</v>
      </c>
      <c r="Q9" s="22">
        <v>-3.1080580000000002</v>
      </c>
      <c r="R9" s="22">
        <v>-4.4086809999999996</v>
      </c>
      <c r="S9" s="22">
        <v>-4.5278890000000001</v>
      </c>
      <c r="T9" s="22">
        <v>-4.3401170000000002</v>
      </c>
      <c r="U9" s="22">
        <v>-3.5148959999999998</v>
      </c>
      <c r="V9" s="22">
        <v>-1.9165730000000001</v>
      </c>
      <c r="W9" s="22">
        <v>-0.18245649999999999</v>
      </c>
      <c r="X9" s="22">
        <v>2.0513330000000001</v>
      </c>
      <c r="Y9" s="22">
        <v>3.7182200000000001</v>
      </c>
      <c r="Z9" s="22">
        <v>4.3307039999999999</v>
      </c>
      <c r="AA9" s="22">
        <v>4.6036820000000001</v>
      </c>
      <c r="AB9" s="22">
        <v>4.4314900000000002</v>
      </c>
      <c r="AC9" s="22">
        <v>3.8204210000000001</v>
      </c>
      <c r="AD9" s="22">
        <v>3.021334</v>
      </c>
      <c r="AE9" s="22">
        <v>-0.45286989999999999</v>
      </c>
      <c r="AF9" s="22">
        <v>-0.44857039999999998</v>
      </c>
      <c r="AG9" s="22">
        <v>-0.27515620000000002</v>
      </c>
      <c r="AH9" s="22">
        <v>-0.18700939999999999</v>
      </c>
      <c r="AI9" s="22">
        <v>-0.12532209999999999</v>
      </c>
      <c r="AJ9" s="22">
        <v>-0.15076700000000001</v>
      </c>
      <c r="AK9" s="22">
        <v>-0.1447213</v>
      </c>
      <c r="AL9" s="22">
        <v>-0.35542879999999999</v>
      </c>
      <c r="AM9" s="22">
        <v>-0.41852929999999999</v>
      </c>
      <c r="AN9" s="22">
        <v>-0.58841330000000003</v>
      </c>
      <c r="AO9" s="22">
        <v>-0.82626370000000005</v>
      </c>
      <c r="AP9" s="22">
        <v>-1.0852599999999999</v>
      </c>
      <c r="AQ9" s="22">
        <v>-0.62818810000000003</v>
      </c>
      <c r="AR9" s="22">
        <v>-0.52548760000000005</v>
      </c>
      <c r="AS9" s="22">
        <v>-0.31584079999999998</v>
      </c>
      <c r="AT9" s="22">
        <v>-2.2717000000000002E-3</v>
      </c>
      <c r="AU9" s="22">
        <v>4.5819499999999999E-2</v>
      </c>
      <c r="AV9" s="22">
        <v>0.1467889</v>
      </c>
      <c r="AW9" s="22">
        <v>1.8933999999999999E-2</v>
      </c>
      <c r="AX9" s="22">
        <v>-0.20578189999999999</v>
      </c>
      <c r="AY9" s="22">
        <v>-3.1029000000000001E-2</v>
      </c>
      <c r="AZ9" s="22">
        <v>-0.1138175</v>
      </c>
      <c r="BA9" s="22">
        <v>-0.23083110000000001</v>
      </c>
      <c r="BB9" s="22">
        <v>-0.42330079999999998</v>
      </c>
      <c r="BC9" s="22">
        <v>-0.24920790000000001</v>
      </c>
      <c r="BD9" s="22">
        <v>-0.22838020000000001</v>
      </c>
      <c r="BE9" s="22">
        <v>-7.9000500000000001E-2</v>
      </c>
      <c r="BF9" s="22">
        <v>-4.87386E-2</v>
      </c>
      <c r="BG9" s="22">
        <v>-1.9217399999999999E-2</v>
      </c>
      <c r="BH9" s="22">
        <v>-4.1781699999999998E-2</v>
      </c>
      <c r="BI9" s="22">
        <v>-3.8073599999999999E-2</v>
      </c>
      <c r="BJ9" s="22">
        <v>-0.225573</v>
      </c>
      <c r="BK9" s="22">
        <v>-0.22610820000000001</v>
      </c>
      <c r="BL9" s="22">
        <v>-0.34267950000000003</v>
      </c>
      <c r="BM9" s="22">
        <v>-0.51109709999999997</v>
      </c>
      <c r="BN9" s="22">
        <v>-0.73486059999999997</v>
      </c>
      <c r="BO9" s="22">
        <v>-0.37279630000000002</v>
      </c>
      <c r="BP9" s="22">
        <v>-0.30727300000000002</v>
      </c>
      <c r="BQ9" s="22">
        <v>-0.1245397</v>
      </c>
      <c r="BR9" s="22">
        <v>0.17841099999999999</v>
      </c>
      <c r="BS9" s="22">
        <v>0.2246252</v>
      </c>
      <c r="BT9" s="22">
        <v>0.34457100000000002</v>
      </c>
      <c r="BU9" s="22">
        <v>0.27228429999999998</v>
      </c>
      <c r="BV9" s="22">
        <v>8.8198299999999993E-2</v>
      </c>
      <c r="BW9" s="22">
        <v>0.22112660000000001</v>
      </c>
      <c r="BX9" s="22">
        <v>0.13267870000000001</v>
      </c>
      <c r="BY9" s="22">
        <v>-1.1547E-3</v>
      </c>
      <c r="BZ9" s="22">
        <v>-0.22308410000000001</v>
      </c>
      <c r="CA9" s="22">
        <v>-0.1081522</v>
      </c>
      <c r="CB9" s="22">
        <v>-7.5877100000000003E-2</v>
      </c>
      <c r="CC9" s="22">
        <v>5.6856400000000001E-2</v>
      </c>
      <c r="CD9" s="22">
        <v>4.7027300000000001E-2</v>
      </c>
      <c r="CE9" s="22">
        <v>5.4270400000000003E-2</v>
      </c>
      <c r="CF9" s="22">
        <v>3.3701200000000001E-2</v>
      </c>
      <c r="CG9" s="22">
        <v>3.5790200000000001E-2</v>
      </c>
      <c r="CH9" s="22">
        <v>-0.13563529999999999</v>
      </c>
      <c r="CI9" s="22">
        <v>-9.2837900000000001E-2</v>
      </c>
      <c r="CJ9" s="22">
        <v>-0.1724851</v>
      </c>
      <c r="CK9" s="22">
        <v>-0.29281370000000001</v>
      </c>
      <c r="CL9" s="22">
        <v>-0.49217529999999998</v>
      </c>
      <c r="CM9" s="22">
        <v>-0.1959127</v>
      </c>
      <c r="CN9" s="22">
        <v>-0.15613830000000001</v>
      </c>
      <c r="CO9" s="22">
        <v>7.9547999999999997E-3</v>
      </c>
      <c r="CP9" s="22">
        <v>0.30355120000000002</v>
      </c>
      <c r="CQ9" s="22">
        <v>0.34846549999999998</v>
      </c>
      <c r="CR9" s="22">
        <v>0.48155419999999999</v>
      </c>
      <c r="CS9" s="22">
        <v>0.44775399999999999</v>
      </c>
      <c r="CT9" s="22">
        <v>0.29180800000000001</v>
      </c>
      <c r="CU9" s="22">
        <v>0.39576889999999998</v>
      </c>
      <c r="CV9" s="22">
        <v>0.30340129999999998</v>
      </c>
      <c r="CW9" s="22">
        <v>0.15791849999999999</v>
      </c>
      <c r="CX9" s="22">
        <v>-8.4414600000000006E-2</v>
      </c>
      <c r="CY9" s="22">
        <v>3.2903500000000002E-2</v>
      </c>
      <c r="CZ9" s="22">
        <v>7.6625899999999997E-2</v>
      </c>
      <c r="DA9" s="22">
        <v>0.1927133</v>
      </c>
      <c r="DB9" s="22">
        <v>0.14279330000000001</v>
      </c>
      <c r="DC9" s="22">
        <v>0.12775819999999999</v>
      </c>
      <c r="DD9" s="22">
        <v>0.109184</v>
      </c>
      <c r="DE9" s="22">
        <v>0.109654</v>
      </c>
      <c r="DF9" s="22">
        <v>-4.5697500000000002E-2</v>
      </c>
      <c r="DG9" s="22">
        <v>4.04324E-2</v>
      </c>
      <c r="DH9" s="22">
        <v>-2.2907000000000001E-3</v>
      </c>
      <c r="DI9" s="22">
        <v>-7.4530299999999994E-2</v>
      </c>
      <c r="DJ9" s="22">
        <v>-0.24948999999999999</v>
      </c>
      <c r="DK9" s="22">
        <v>-1.90291E-2</v>
      </c>
      <c r="DL9" s="22">
        <v>-5.0035000000000001E-3</v>
      </c>
      <c r="DM9" s="22">
        <v>0.1404494</v>
      </c>
      <c r="DN9" s="22">
        <v>0.4286915</v>
      </c>
      <c r="DO9" s="22">
        <v>0.4723058</v>
      </c>
      <c r="DP9" s="22">
        <v>0.61853749999999996</v>
      </c>
      <c r="DQ9" s="22">
        <v>0.62322359999999999</v>
      </c>
      <c r="DR9" s="22">
        <v>0.49541780000000002</v>
      </c>
      <c r="DS9" s="22">
        <v>0.57041109999999995</v>
      </c>
      <c r="DT9" s="22">
        <v>0.47412389999999999</v>
      </c>
      <c r="DU9" s="22">
        <v>0.31699169999999999</v>
      </c>
      <c r="DV9" s="22">
        <v>5.4254900000000002E-2</v>
      </c>
      <c r="DW9" s="22">
        <v>0.23656550000000001</v>
      </c>
      <c r="DX9" s="22">
        <v>0.29681610000000003</v>
      </c>
      <c r="DY9" s="22">
        <v>0.38886900000000002</v>
      </c>
      <c r="DZ9" s="22">
        <v>0.28106409999999998</v>
      </c>
      <c r="EA9" s="22">
        <v>0.23386290000000001</v>
      </c>
      <c r="EB9" s="22">
        <v>0.21816930000000001</v>
      </c>
      <c r="EC9" s="22">
        <v>0.21630160000000001</v>
      </c>
      <c r="ED9" s="22">
        <v>8.4158200000000002E-2</v>
      </c>
      <c r="EE9" s="22">
        <v>0.23285349999999999</v>
      </c>
      <c r="EF9" s="22">
        <v>0.2434431</v>
      </c>
      <c r="EG9" s="22">
        <v>0.2406363</v>
      </c>
      <c r="EH9" s="22">
        <v>0.100909</v>
      </c>
      <c r="EI9" s="22">
        <v>0.23636270000000001</v>
      </c>
      <c r="EJ9" s="22">
        <v>0.21321100000000001</v>
      </c>
      <c r="EK9" s="22">
        <v>0.3317505</v>
      </c>
      <c r="EL9" s="22">
        <v>0.60937419999999998</v>
      </c>
      <c r="EM9" s="22">
        <v>0.65111149999999995</v>
      </c>
      <c r="EN9" s="22">
        <v>0.81631949999999998</v>
      </c>
      <c r="EO9" s="22">
        <v>0.87657390000000002</v>
      </c>
      <c r="EP9" s="22">
        <v>0.78939789999999999</v>
      </c>
      <c r="EQ9" s="22">
        <v>0.82256669999999998</v>
      </c>
      <c r="ER9" s="22">
        <v>0.72062020000000004</v>
      </c>
      <c r="ES9" s="22">
        <v>0.54666820000000005</v>
      </c>
      <c r="ET9" s="22">
        <v>0.25447150000000002</v>
      </c>
      <c r="EU9" s="22">
        <v>63.920029999999997</v>
      </c>
      <c r="EV9" s="22">
        <v>63.761690000000002</v>
      </c>
      <c r="EW9" s="22">
        <v>63.422330000000002</v>
      </c>
      <c r="EX9" s="22">
        <v>63.49485</v>
      </c>
      <c r="EY9" s="22">
        <v>63.39049</v>
      </c>
      <c r="EZ9" s="22">
        <v>63.298850000000002</v>
      </c>
      <c r="FA9" s="22">
        <v>62.841360000000002</v>
      </c>
      <c r="FB9" s="22">
        <v>62.985109999999999</v>
      </c>
      <c r="FC9" s="22">
        <v>64.412509999999997</v>
      </c>
      <c r="FD9" s="22">
        <v>67.278630000000007</v>
      </c>
      <c r="FE9" s="22">
        <v>71.932419999999993</v>
      </c>
      <c r="FF9" s="22">
        <v>75.455529999999996</v>
      </c>
      <c r="FG9" s="22">
        <v>76.792460000000005</v>
      </c>
      <c r="FH9" s="22">
        <v>77.292420000000007</v>
      </c>
      <c r="FI9" s="22">
        <v>77.58372</v>
      </c>
      <c r="FJ9" s="22">
        <v>77.21284</v>
      </c>
      <c r="FK9" s="22">
        <v>76.094880000000003</v>
      </c>
      <c r="FL9" s="22">
        <v>74.819370000000006</v>
      </c>
      <c r="FM9" s="22">
        <v>72.544910000000002</v>
      </c>
      <c r="FN9" s="22">
        <v>69.344520000000003</v>
      </c>
      <c r="FO9" s="22">
        <v>66.222369999999998</v>
      </c>
      <c r="FP9" s="22">
        <v>65.034970000000001</v>
      </c>
      <c r="FQ9" s="22">
        <v>64.371049999999997</v>
      </c>
      <c r="FR9" s="22">
        <v>64.163780000000003</v>
      </c>
      <c r="FS9" s="22">
        <v>2.6224259999999999</v>
      </c>
      <c r="FT9" s="22">
        <v>0.13850190000000001</v>
      </c>
      <c r="FU9" s="22">
        <v>0.27632400000000001</v>
      </c>
    </row>
    <row r="10" spans="1:178" x14ac:dyDescent="0.3">
      <c r="A10" s="13" t="s">
        <v>226</v>
      </c>
      <c r="B10" s="13" t="s">
        <v>0</v>
      </c>
      <c r="C10" s="13" t="s">
        <v>263</v>
      </c>
      <c r="D10" s="34" t="s">
        <v>231</v>
      </c>
      <c r="E10" s="23" t="s">
        <v>221</v>
      </c>
      <c r="F10" s="23">
        <v>3140</v>
      </c>
      <c r="G10" s="22">
        <v>2.920671</v>
      </c>
      <c r="H10" s="22">
        <v>2.6335540000000002</v>
      </c>
      <c r="I10" s="22">
        <v>2.1163669999999999</v>
      </c>
      <c r="J10" s="22">
        <v>2.2272539999999998</v>
      </c>
      <c r="K10" s="22">
        <v>2.1553300000000002</v>
      </c>
      <c r="L10" s="22">
        <v>2.2770489999999999</v>
      </c>
      <c r="M10" s="22">
        <v>2.548988</v>
      </c>
      <c r="N10" s="22">
        <v>1.9270400000000001</v>
      </c>
      <c r="O10" s="22">
        <v>-9.4360399999999997E-2</v>
      </c>
      <c r="P10" s="22">
        <v>-2.701346</v>
      </c>
      <c r="Q10" s="22">
        <v>-4.6549719999999999</v>
      </c>
      <c r="R10" s="22">
        <v>-5.5923439999999998</v>
      </c>
      <c r="S10" s="22">
        <v>-5.674099</v>
      </c>
      <c r="T10" s="22">
        <v>-5.0519999999999996</v>
      </c>
      <c r="U10" s="22">
        <v>-3.9383970000000001</v>
      </c>
      <c r="V10" s="22">
        <v>-1.8836660000000001</v>
      </c>
      <c r="W10" s="22">
        <v>0.72729189999999999</v>
      </c>
      <c r="X10" s="22">
        <v>3.4211279999999999</v>
      </c>
      <c r="Y10" s="22">
        <v>5.1548059999999998</v>
      </c>
      <c r="Z10" s="22">
        <v>5.7570319999999997</v>
      </c>
      <c r="AA10" s="22">
        <v>5.58378</v>
      </c>
      <c r="AB10" s="22">
        <v>5.2034320000000003</v>
      </c>
      <c r="AC10" s="22">
        <v>4.4350540000000001</v>
      </c>
      <c r="AD10" s="22">
        <v>3.5233490000000001</v>
      </c>
      <c r="AE10" s="22">
        <v>-0.42926920000000002</v>
      </c>
      <c r="AF10" s="22">
        <v>-0.3352697</v>
      </c>
      <c r="AG10" s="22">
        <v>-0.70770789999999995</v>
      </c>
      <c r="AH10" s="22">
        <v>-0.31419330000000001</v>
      </c>
      <c r="AI10" s="22">
        <v>-0.25351089999999998</v>
      </c>
      <c r="AJ10" s="22">
        <v>-0.1522288</v>
      </c>
      <c r="AK10" s="22">
        <v>-6.8939799999999996E-2</v>
      </c>
      <c r="AL10" s="22">
        <v>-2.1882700000000001E-2</v>
      </c>
      <c r="AM10" s="22">
        <v>-0.22881889999999999</v>
      </c>
      <c r="AN10" s="22">
        <v>-0.3021027</v>
      </c>
      <c r="AO10" s="22">
        <v>-0.42696099999999998</v>
      </c>
      <c r="AP10" s="22">
        <v>-0.47272510000000001</v>
      </c>
      <c r="AQ10" s="22">
        <v>-0.45684570000000002</v>
      </c>
      <c r="AR10" s="22">
        <v>-0.44480320000000001</v>
      </c>
      <c r="AS10" s="22">
        <v>-0.58809710000000004</v>
      </c>
      <c r="AT10" s="22">
        <v>-0.48083160000000003</v>
      </c>
      <c r="AU10" s="22">
        <v>4.8166899999999999E-2</v>
      </c>
      <c r="AV10" s="22">
        <v>0.1935991</v>
      </c>
      <c r="AW10" s="22">
        <v>6.7768800000000004E-2</v>
      </c>
      <c r="AX10" s="22">
        <v>0.18732979999999999</v>
      </c>
      <c r="AY10" s="22">
        <v>0.17574090000000001</v>
      </c>
      <c r="AZ10" s="22">
        <v>1.2453E-3</v>
      </c>
      <c r="BA10" s="22">
        <v>-9.9262500000000004E-2</v>
      </c>
      <c r="BB10" s="22">
        <v>-0.26145689999999999</v>
      </c>
      <c r="BC10" s="22">
        <v>-0.25860430000000001</v>
      </c>
      <c r="BD10" s="22">
        <v>-0.20401050000000001</v>
      </c>
      <c r="BE10" s="22">
        <v>-0.51434959999999996</v>
      </c>
      <c r="BF10" s="22">
        <v>-0.1849432</v>
      </c>
      <c r="BG10" s="22">
        <v>-0.15098400000000001</v>
      </c>
      <c r="BH10" s="22">
        <v>-6.3824000000000006E-2</v>
      </c>
      <c r="BI10" s="22">
        <v>5.3761999999999997E-2</v>
      </c>
      <c r="BJ10" s="22">
        <v>0.1159355</v>
      </c>
      <c r="BK10" s="22">
        <v>-0.1068383</v>
      </c>
      <c r="BL10" s="22">
        <v>-0.14866840000000001</v>
      </c>
      <c r="BM10" s="22">
        <v>-0.2340758</v>
      </c>
      <c r="BN10" s="22">
        <v>-0.25731979999999999</v>
      </c>
      <c r="BO10" s="22">
        <v>-0.21184420000000001</v>
      </c>
      <c r="BP10" s="22">
        <v>-0.1854674</v>
      </c>
      <c r="BQ10" s="22">
        <v>-0.31277559999999999</v>
      </c>
      <c r="BR10" s="22">
        <v>-0.18468129999999999</v>
      </c>
      <c r="BS10" s="22">
        <v>0.34163450000000001</v>
      </c>
      <c r="BT10" s="22">
        <v>0.45606289999999999</v>
      </c>
      <c r="BU10" s="22">
        <v>0.30670219999999998</v>
      </c>
      <c r="BV10" s="22">
        <v>0.39050610000000002</v>
      </c>
      <c r="BW10" s="22">
        <v>0.37171209999999999</v>
      </c>
      <c r="BX10" s="22">
        <v>0.19635449999999999</v>
      </c>
      <c r="BY10" s="22">
        <v>0.1053505</v>
      </c>
      <c r="BZ10" s="22">
        <v>-6.4115800000000001E-2</v>
      </c>
      <c r="CA10" s="22">
        <v>-0.14040230000000001</v>
      </c>
      <c r="CB10" s="22">
        <v>-0.1131008</v>
      </c>
      <c r="CC10" s="22">
        <v>-0.3804302</v>
      </c>
      <c r="CD10" s="22">
        <v>-9.5424999999999996E-2</v>
      </c>
      <c r="CE10" s="22">
        <v>-7.9974199999999995E-2</v>
      </c>
      <c r="CF10" s="22">
        <v>-2.5950000000000001E-3</v>
      </c>
      <c r="CG10" s="22">
        <v>0.1387449</v>
      </c>
      <c r="CH10" s="22">
        <v>0.21138799999999999</v>
      </c>
      <c r="CI10" s="22">
        <v>-2.2355E-2</v>
      </c>
      <c r="CJ10" s="22">
        <v>-4.2400300000000002E-2</v>
      </c>
      <c r="CK10" s="22">
        <v>-0.10048410000000001</v>
      </c>
      <c r="CL10" s="22">
        <v>-0.1081308</v>
      </c>
      <c r="CM10" s="22">
        <v>-4.2156800000000001E-2</v>
      </c>
      <c r="CN10" s="22">
        <v>-5.8522000000000001E-3</v>
      </c>
      <c r="CO10" s="22">
        <v>-0.12208869999999999</v>
      </c>
      <c r="CP10" s="22">
        <v>2.0431499999999998E-2</v>
      </c>
      <c r="CQ10" s="22">
        <v>0.54488919999999996</v>
      </c>
      <c r="CR10" s="22">
        <v>0.63784450000000004</v>
      </c>
      <c r="CS10" s="22">
        <v>0.47218670000000001</v>
      </c>
      <c r="CT10" s="22">
        <v>0.53122539999999996</v>
      </c>
      <c r="CU10" s="22">
        <v>0.50744120000000004</v>
      </c>
      <c r="CV10" s="22">
        <v>0.33148660000000002</v>
      </c>
      <c r="CW10" s="22">
        <v>0.2470648</v>
      </c>
      <c r="CX10" s="22">
        <v>7.2562100000000004E-2</v>
      </c>
      <c r="CY10" s="22">
        <v>-2.2200399999999999E-2</v>
      </c>
      <c r="CZ10" s="22">
        <v>-2.2190999999999999E-2</v>
      </c>
      <c r="DA10" s="22">
        <v>-0.24651090000000001</v>
      </c>
      <c r="DB10" s="22">
        <v>-5.9067E-3</v>
      </c>
      <c r="DC10" s="22">
        <v>-8.9644000000000008E-3</v>
      </c>
      <c r="DD10" s="22">
        <v>5.8633900000000003E-2</v>
      </c>
      <c r="DE10" s="22">
        <v>0.2237278</v>
      </c>
      <c r="DF10" s="22">
        <v>0.30684040000000001</v>
      </c>
      <c r="DG10" s="22">
        <v>6.21284E-2</v>
      </c>
      <c r="DH10" s="22">
        <v>6.3867800000000002E-2</v>
      </c>
      <c r="DI10" s="22">
        <v>3.3107600000000001E-2</v>
      </c>
      <c r="DJ10" s="22">
        <v>4.1058200000000003E-2</v>
      </c>
      <c r="DK10" s="22">
        <v>0.12753049999999999</v>
      </c>
      <c r="DL10" s="22">
        <v>0.173763</v>
      </c>
      <c r="DM10" s="22">
        <v>6.8598099999999995E-2</v>
      </c>
      <c r="DN10" s="22">
        <v>0.2255443</v>
      </c>
      <c r="DO10" s="22">
        <v>0.74814389999999997</v>
      </c>
      <c r="DP10" s="22">
        <v>0.81962619999999997</v>
      </c>
      <c r="DQ10" s="22">
        <v>0.63767119999999999</v>
      </c>
      <c r="DR10" s="22">
        <v>0.67194480000000001</v>
      </c>
      <c r="DS10" s="22">
        <v>0.64317020000000003</v>
      </c>
      <c r="DT10" s="22">
        <v>0.4666187</v>
      </c>
      <c r="DU10" s="22">
        <v>0.38877919999999999</v>
      </c>
      <c r="DV10" s="22">
        <v>0.20924000000000001</v>
      </c>
      <c r="DW10" s="22">
        <v>0.1484645</v>
      </c>
      <c r="DX10" s="22">
        <v>0.1090682</v>
      </c>
      <c r="DY10" s="22">
        <v>-5.3152600000000001E-2</v>
      </c>
      <c r="DZ10" s="22">
        <v>0.12334340000000001</v>
      </c>
      <c r="EA10" s="22">
        <v>9.3562400000000004E-2</v>
      </c>
      <c r="EB10" s="22">
        <v>0.1470388</v>
      </c>
      <c r="EC10" s="22">
        <v>0.3464296</v>
      </c>
      <c r="ED10" s="22">
        <v>0.44465870000000002</v>
      </c>
      <c r="EE10" s="22">
        <v>0.18410889999999999</v>
      </c>
      <c r="EF10" s="22">
        <v>0.2173021</v>
      </c>
      <c r="EG10" s="22">
        <v>0.2259929</v>
      </c>
      <c r="EH10" s="22">
        <v>0.25646340000000001</v>
      </c>
      <c r="EI10" s="22">
        <v>0.37253209999999998</v>
      </c>
      <c r="EJ10" s="22">
        <v>0.43309890000000001</v>
      </c>
      <c r="EK10" s="22">
        <v>0.34391959999999999</v>
      </c>
      <c r="EL10" s="22">
        <v>0.52169469999999996</v>
      </c>
      <c r="EM10" s="22">
        <v>1.0416110000000001</v>
      </c>
      <c r="EN10" s="22">
        <v>1.08209</v>
      </c>
      <c r="EO10" s="22">
        <v>0.87660459999999996</v>
      </c>
      <c r="EP10" s="22">
        <v>0.87512109999999999</v>
      </c>
      <c r="EQ10" s="22">
        <v>0.83914149999999998</v>
      </c>
      <c r="ER10" s="22">
        <v>0.66172799999999998</v>
      </c>
      <c r="ES10" s="22">
        <v>0.59339220000000004</v>
      </c>
      <c r="ET10" s="22">
        <v>0.40658119999999998</v>
      </c>
      <c r="EU10" s="22">
        <v>62.699509999999997</v>
      </c>
      <c r="EV10" s="22">
        <v>61.429650000000002</v>
      </c>
      <c r="EW10" s="22">
        <v>60.01164</v>
      </c>
      <c r="EX10" s="22">
        <v>59.743960000000001</v>
      </c>
      <c r="EY10" s="22">
        <v>58.195149999999998</v>
      </c>
      <c r="EZ10" s="22">
        <v>57.869610000000002</v>
      </c>
      <c r="FA10" s="22">
        <v>57.094380000000001</v>
      </c>
      <c r="FB10" s="22">
        <v>59.224829999999997</v>
      </c>
      <c r="FC10" s="22">
        <v>67.185119999999998</v>
      </c>
      <c r="FD10" s="22">
        <v>76.222999999999999</v>
      </c>
      <c r="FE10" s="22">
        <v>82.820830000000001</v>
      </c>
      <c r="FF10" s="22">
        <v>85.955539999999999</v>
      </c>
      <c r="FG10" s="22">
        <v>88.547139999999999</v>
      </c>
      <c r="FH10" s="22">
        <v>91.313829999999996</v>
      </c>
      <c r="FI10" s="22">
        <v>92.172409999999999</v>
      </c>
      <c r="FJ10" s="22">
        <v>91.273210000000006</v>
      </c>
      <c r="FK10" s="22">
        <v>89.454179999999994</v>
      </c>
      <c r="FL10" s="22">
        <v>87.413820000000001</v>
      </c>
      <c r="FM10" s="22">
        <v>84.14282</v>
      </c>
      <c r="FN10" s="22">
        <v>79.086309999999997</v>
      </c>
      <c r="FO10" s="22">
        <v>71.318839999999994</v>
      </c>
      <c r="FP10" s="22">
        <v>68.177229999999994</v>
      </c>
      <c r="FQ10" s="22">
        <v>65.990110000000001</v>
      </c>
      <c r="FR10" s="22">
        <v>64.270769999999999</v>
      </c>
      <c r="FS10" s="22">
        <v>3.9103979999999998</v>
      </c>
      <c r="FT10" s="22">
        <v>0.18389359999999999</v>
      </c>
      <c r="FU10" s="22">
        <v>0.27285320000000002</v>
      </c>
    </row>
    <row r="11" spans="1:178" x14ac:dyDescent="0.3">
      <c r="A11" s="13" t="s">
        <v>226</v>
      </c>
      <c r="B11" s="13" t="s">
        <v>0</v>
      </c>
      <c r="C11" s="13" t="s">
        <v>263</v>
      </c>
      <c r="D11" s="34" t="s">
        <v>243</v>
      </c>
      <c r="E11" s="23" t="s">
        <v>219</v>
      </c>
      <c r="F11" s="23">
        <v>6277</v>
      </c>
      <c r="G11" s="22">
        <v>7.2192930000000004</v>
      </c>
      <c r="H11" s="22">
        <v>6.188879</v>
      </c>
      <c r="I11" s="22">
        <v>5.1884170000000003</v>
      </c>
      <c r="J11" s="22">
        <v>5.2613300000000001</v>
      </c>
      <c r="K11" s="22">
        <v>4.9035260000000003</v>
      </c>
      <c r="L11" s="22">
        <v>5.023498</v>
      </c>
      <c r="M11" s="22">
        <v>5.8058690000000004</v>
      </c>
      <c r="N11" s="22">
        <v>3.9725109999999999</v>
      </c>
      <c r="O11" s="22">
        <v>0.75158329999999995</v>
      </c>
      <c r="P11" s="22">
        <v>-2.7625060000000001</v>
      </c>
      <c r="Q11" s="22">
        <v>-4.8828389999999997</v>
      </c>
      <c r="R11" s="22">
        <v>-6.6233469999999999</v>
      </c>
      <c r="S11" s="22">
        <v>-6.7075339999999999</v>
      </c>
      <c r="T11" s="22">
        <v>-5.7478009999999999</v>
      </c>
      <c r="U11" s="22">
        <v>-4.2524709999999999</v>
      </c>
      <c r="V11" s="22">
        <v>-0.69709370000000004</v>
      </c>
      <c r="W11" s="22">
        <v>3.8721049999999999</v>
      </c>
      <c r="X11" s="22">
        <v>9.4258039999999994</v>
      </c>
      <c r="Y11" s="22">
        <v>11.957129999999999</v>
      </c>
      <c r="Z11" s="22">
        <v>12.36158</v>
      </c>
      <c r="AA11" s="22">
        <v>12.321289999999999</v>
      </c>
      <c r="AB11" s="22">
        <v>11.463340000000001</v>
      </c>
      <c r="AC11" s="22">
        <v>9.3714069999999996</v>
      </c>
      <c r="AD11" s="22">
        <v>7.2930020000000004</v>
      </c>
      <c r="AE11" s="22">
        <v>-0.71308459999999996</v>
      </c>
      <c r="AF11" s="22">
        <v>-0.96832430000000003</v>
      </c>
      <c r="AG11" s="22">
        <v>-1.390468</v>
      </c>
      <c r="AH11" s="22">
        <v>-0.57644459999999997</v>
      </c>
      <c r="AI11" s="22">
        <v>-0.61165119999999995</v>
      </c>
      <c r="AJ11" s="22">
        <v>-0.42377789999999999</v>
      </c>
      <c r="AK11" s="22">
        <v>9.1959999999999993E-3</v>
      </c>
      <c r="AL11" s="22">
        <v>-0.37124629999999997</v>
      </c>
      <c r="AM11" s="22">
        <v>-0.54171879999999994</v>
      </c>
      <c r="AN11" s="22">
        <v>-0.71547669999999997</v>
      </c>
      <c r="AO11" s="22">
        <v>-0.70021040000000001</v>
      </c>
      <c r="AP11" s="22">
        <v>-1.4661200000000001</v>
      </c>
      <c r="AQ11" s="22">
        <v>-1.1657230000000001</v>
      </c>
      <c r="AR11" s="22">
        <v>-1.179065</v>
      </c>
      <c r="AS11" s="22">
        <v>-1.6428689999999999</v>
      </c>
      <c r="AT11" s="22">
        <v>-1.557423</v>
      </c>
      <c r="AU11" s="22">
        <v>-0.2258974</v>
      </c>
      <c r="AV11" s="22">
        <v>0.64116759999999995</v>
      </c>
      <c r="AW11" s="22">
        <v>-0.1888302</v>
      </c>
      <c r="AX11" s="22">
        <v>-0.40543400000000002</v>
      </c>
      <c r="AY11" s="22">
        <v>-0.27002330000000002</v>
      </c>
      <c r="AZ11" s="22">
        <v>-0.45109280000000002</v>
      </c>
      <c r="BA11" s="22">
        <v>-0.84237289999999998</v>
      </c>
      <c r="BB11" s="22">
        <v>-1.1930890000000001</v>
      </c>
      <c r="BC11" s="22">
        <v>-0.3349898</v>
      </c>
      <c r="BD11" s="22">
        <v>-0.61378299999999997</v>
      </c>
      <c r="BE11" s="22">
        <v>-1.002548</v>
      </c>
      <c r="BF11" s="22">
        <v>-0.29075529999999999</v>
      </c>
      <c r="BG11" s="22">
        <v>-0.29547129999999999</v>
      </c>
      <c r="BH11" s="22">
        <v>-0.1399975</v>
      </c>
      <c r="BI11" s="22">
        <v>0.31968429999999998</v>
      </c>
      <c r="BJ11" s="22">
        <v>-3.6125400000000002E-2</v>
      </c>
      <c r="BK11" s="22">
        <v>-0.20119100000000001</v>
      </c>
      <c r="BL11" s="22">
        <v>-0.30505169999999998</v>
      </c>
      <c r="BM11" s="22">
        <v>-0.22701489999999999</v>
      </c>
      <c r="BN11" s="22">
        <v>-0.91461930000000002</v>
      </c>
      <c r="BO11" s="22">
        <v>-0.61568449999999997</v>
      </c>
      <c r="BP11" s="22">
        <v>-0.54299810000000004</v>
      </c>
      <c r="BQ11" s="22">
        <v>-1.01162</v>
      </c>
      <c r="BR11" s="22">
        <v>-0.78590510000000002</v>
      </c>
      <c r="BS11" s="22">
        <v>0.4716574</v>
      </c>
      <c r="BT11" s="22">
        <v>1.3306260000000001</v>
      </c>
      <c r="BU11" s="22">
        <v>0.54587390000000002</v>
      </c>
      <c r="BV11" s="22">
        <v>0.23505889999999999</v>
      </c>
      <c r="BW11" s="22">
        <v>0.38848840000000001</v>
      </c>
      <c r="BX11" s="22">
        <v>0.10063039999999999</v>
      </c>
      <c r="BY11" s="22">
        <v>-0.31581140000000002</v>
      </c>
      <c r="BZ11" s="22">
        <v>-0.72096300000000002</v>
      </c>
      <c r="CA11" s="22">
        <v>-7.3122500000000007E-2</v>
      </c>
      <c r="CB11" s="22">
        <v>-0.36822870000000002</v>
      </c>
      <c r="CC11" s="22">
        <v>-0.73387500000000006</v>
      </c>
      <c r="CD11" s="22">
        <v>-9.2887899999999995E-2</v>
      </c>
      <c r="CE11" s="22">
        <v>-7.6485999999999998E-2</v>
      </c>
      <c r="CF11" s="22">
        <v>5.6547899999999998E-2</v>
      </c>
      <c r="CG11" s="22">
        <v>0.53472750000000002</v>
      </c>
      <c r="CH11" s="22">
        <v>0.1959784</v>
      </c>
      <c r="CI11" s="22">
        <v>3.4657599999999997E-2</v>
      </c>
      <c r="CJ11" s="22">
        <v>-2.0792600000000001E-2</v>
      </c>
      <c r="CK11" s="22">
        <v>0.1007189</v>
      </c>
      <c r="CL11" s="22">
        <v>-0.53265180000000001</v>
      </c>
      <c r="CM11" s="22">
        <v>-0.23472950000000001</v>
      </c>
      <c r="CN11" s="22">
        <v>-0.10245990000000001</v>
      </c>
      <c r="CO11" s="22">
        <v>-0.5744186</v>
      </c>
      <c r="CP11" s="22">
        <v>-0.25155450000000001</v>
      </c>
      <c r="CQ11" s="22">
        <v>0.95478180000000001</v>
      </c>
      <c r="CR11" s="22">
        <v>1.8081419999999999</v>
      </c>
      <c r="CS11" s="22">
        <v>1.0547280000000001</v>
      </c>
      <c r="CT11" s="22">
        <v>0.67866230000000005</v>
      </c>
      <c r="CU11" s="22">
        <v>0.84457159999999998</v>
      </c>
      <c r="CV11" s="22">
        <v>0.48275220000000002</v>
      </c>
      <c r="CW11" s="22">
        <v>4.8883500000000003E-2</v>
      </c>
      <c r="CX11" s="22">
        <v>-0.39396979999999998</v>
      </c>
      <c r="CY11" s="22">
        <v>0.18874489999999999</v>
      </c>
      <c r="CZ11" s="22">
        <v>-0.1226744</v>
      </c>
      <c r="DA11" s="22">
        <v>-0.46520240000000002</v>
      </c>
      <c r="DB11" s="22">
        <v>0.10497960000000001</v>
      </c>
      <c r="DC11" s="22">
        <v>0.1424993</v>
      </c>
      <c r="DD11" s="22">
        <v>0.25309320000000002</v>
      </c>
      <c r="DE11" s="22">
        <v>0.74977079999999996</v>
      </c>
      <c r="DF11" s="22">
        <v>0.42808210000000002</v>
      </c>
      <c r="DG11" s="22">
        <v>0.27050610000000003</v>
      </c>
      <c r="DH11" s="22">
        <v>0.26346639999999999</v>
      </c>
      <c r="DI11" s="22">
        <v>0.42845260000000002</v>
      </c>
      <c r="DJ11" s="22">
        <v>-0.1506844</v>
      </c>
      <c r="DK11" s="22">
        <v>0.14622550000000001</v>
      </c>
      <c r="DL11" s="22">
        <v>0.3380784</v>
      </c>
      <c r="DM11" s="22">
        <v>-0.13721739999999999</v>
      </c>
      <c r="DN11" s="22">
        <v>0.28279609999999999</v>
      </c>
      <c r="DO11" s="22">
        <v>1.4379059999999999</v>
      </c>
      <c r="DP11" s="22">
        <v>2.2856589999999999</v>
      </c>
      <c r="DQ11" s="22">
        <v>1.563582</v>
      </c>
      <c r="DR11" s="22">
        <v>1.122266</v>
      </c>
      <c r="DS11" s="22">
        <v>1.3006549999999999</v>
      </c>
      <c r="DT11" s="22">
        <v>0.86487400000000003</v>
      </c>
      <c r="DU11" s="22">
        <v>0.41357850000000002</v>
      </c>
      <c r="DV11" s="22">
        <v>-6.6976499999999994E-2</v>
      </c>
      <c r="DW11" s="22">
        <v>0.56683969999999995</v>
      </c>
      <c r="DX11" s="22">
        <v>0.23186699999999999</v>
      </c>
      <c r="DY11" s="22">
        <v>-7.7281799999999998E-2</v>
      </c>
      <c r="DZ11" s="22">
        <v>0.39066879999999998</v>
      </c>
      <c r="EA11" s="22">
        <v>0.45867920000000001</v>
      </c>
      <c r="EB11" s="22">
        <v>0.53687359999999995</v>
      </c>
      <c r="EC11" s="22">
        <v>1.0602590000000001</v>
      </c>
      <c r="ED11" s="22">
        <v>0.76320299999999996</v>
      </c>
      <c r="EE11" s="22">
        <v>0.61103390000000002</v>
      </c>
      <c r="EF11" s="22">
        <v>0.67389140000000003</v>
      </c>
      <c r="EG11" s="22">
        <v>0.90164809999999995</v>
      </c>
      <c r="EH11" s="22">
        <v>0.4008158</v>
      </c>
      <c r="EI11" s="22">
        <v>0.69626399999999999</v>
      </c>
      <c r="EJ11" s="22">
        <v>0.97414559999999994</v>
      </c>
      <c r="EK11" s="22">
        <v>0.49403160000000002</v>
      </c>
      <c r="EL11" s="22">
        <v>1.054314</v>
      </c>
      <c r="EM11" s="22">
        <v>2.1354609999999998</v>
      </c>
      <c r="EN11" s="22">
        <v>2.975117</v>
      </c>
      <c r="EO11" s="22">
        <v>2.2982860000000001</v>
      </c>
      <c r="EP11" s="22">
        <v>1.762759</v>
      </c>
      <c r="EQ11" s="22">
        <v>1.9591670000000001</v>
      </c>
      <c r="ER11" s="22">
        <v>1.4165970000000001</v>
      </c>
      <c r="ES11" s="22">
        <v>0.94013990000000003</v>
      </c>
      <c r="ET11" s="22">
        <v>0.4051498</v>
      </c>
      <c r="EU11" s="22">
        <v>70.539500000000004</v>
      </c>
      <c r="EV11" s="22">
        <v>71.534620000000004</v>
      </c>
      <c r="EW11" s="22">
        <v>69.549779999999998</v>
      </c>
      <c r="EX11" s="22">
        <v>70.546229999999994</v>
      </c>
      <c r="EY11" s="22">
        <v>69.034409999999994</v>
      </c>
      <c r="EZ11" s="22">
        <v>68.045109999999994</v>
      </c>
      <c r="FA11" s="22">
        <v>68.01925</v>
      </c>
      <c r="FB11" s="22">
        <v>68.009870000000006</v>
      </c>
      <c r="FC11" s="22">
        <v>74.484629999999996</v>
      </c>
      <c r="FD11" s="22">
        <v>81.444519999999997</v>
      </c>
      <c r="FE11" s="22">
        <v>86.009379999999993</v>
      </c>
      <c r="FF11" s="22">
        <v>87.561710000000005</v>
      </c>
      <c r="FG11" s="22">
        <v>90.064149999999998</v>
      </c>
      <c r="FH11" s="22">
        <v>90.104669999999999</v>
      </c>
      <c r="FI11" s="22">
        <v>89.617310000000003</v>
      </c>
      <c r="FJ11" s="22">
        <v>89.567409999999995</v>
      </c>
      <c r="FK11" s="22">
        <v>85.610159999999993</v>
      </c>
      <c r="FL11" s="22">
        <v>84.621769999999998</v>
      </c>
      <c r="FM11" s="22">
        <v>82.095699999999994</v>
      </c>
      <c r="FN11" s="22">
        <v>77.620040000000003</v>
      </c>
      <c r="FO11" s="22">
        <v>72.606700000000004</v>
      </c>
      <c r="FP11" s="22">
        <v>70.582160000000002</v>
      </c>
      <c r="FQ11" s="22">
        <v>70.07535</v>
      </c>
      <c r="FR11" s="22">
        <v>69.550600000000003</v>
      </c>
      <c r="FS11" s="22">
        <v>8.4763380000000002</v>
      </c>
      <c r="FT11" s="22">
        <v>0.36570049999999998</v>
      </c>
      <c r="FU11" s="22">
        <v>0.7490715</v>
      </c>
    </row>
    <row r="12" spans="1:178" x14ac:dyDescent="0.3">
      <c r="A12" s="13" t="s">
        <v>226</v>
      </c>
      <c r="B12" s="13" t="s">
        <v>0</v>
      </c>
      <c r="C12" s="13" t="s">
        <v>263</v>
      </c>
      <c r="D12" s="34" t="s">
        <v>243</v>
      </c>
      <c r="E12" s="23" t="s">
        <v>220</v>
      </c>
      <c r="F12" s="23">
        <v>3137</v>
      </c>
      <c r="G12" s="22">
        <v>3.4812539999999998</v>
      </c>
      <c r="H12" s="22">
        <v>2.9968599999999999</v>
      </c>
      <c r="I12" s="22">
        <v>2.7964760000000002</v>
      </c>
      <c r="J12" s="22">
        <v>2.5642299999999998</v>
      </c>
      <c r="K12" s="22">
        <v>2.2272820000000002</v>
      </c>
      <c r="L12" s="22">
        <v>2.1661649999999999</v>
      </c>
      <c r="M12" s="22">
        <v>2.4577399999999998</v>
      </c>
      <c r="N12" s="22">
        <v>1.5568139999999999</v>
      </c>
      <c r="O12" s="22">
        <v>0.39095089999999999</v>
      </c>
      <c r="P12" s="22">
        <v>-0.96912520000000002</v>
      </c>
      <c r="Q12" s="22">
        <v>-2.002535</v>
      </c>
      <c r="R12" s="22">
        <v>-3.2775859999999999</v>
      </c>
      <c r="S12" s="22">
        <v>-3.3735309999999998</v>
      </c>
      <c r="T12" s="22">
        <v>-2.9243139999999999</v>
      </c>
      <c r="U12" s="22">
        <v>-1.8783909999999999</v>
      </c>
      <c r="V12" s="22">
        <v>-3.7138299999999999E-2</v>
      </c>
      <c r="W12" s="22">
        <v>1.503037</v>
      </c>
      <c r="X12" s="22">
        <v>4.2173959999999999</v>
      </c>
      <c r="Y12" s="22">
        <v>5.2214720000000003</v>
      </c>
      <c r="Z12" s="22">
        <v>4.9804149999999998</v>
      </c>
      <c r="AA12" s="22">
        <v>5.4805650000000004</v>
      </c>
      <c r="AB12" s="22">
        <v>5.7201009999999997</v>
      </c>
      <c r="AC12" s="22">
        <v>4.0988699999999998</v>
      </c>
      <c r="AD12" s="22">
        <v>2.9718019999999998</v>
      </c>
      <c r="AE12" s="22">
        <v>-0.48771429999999999</v>
      </c>
      <c r="AF12" s="22">
        <v>-0.62321320000000002</v>
      </c>
      <c r="AG12" s="22">
        <v>-0.39758199999999999</v>
      </c>
      <c r="AH12" s="22">
        <v>-0.26978289999999999</v>
      </c>
      <c r="AI12" s="22">
        <v>-0.43703959999999997</v>
      </c>
      <c r="AJ12" s="22">
        <v>-0.45923979999999998</v>
      </c>
      <c r="AK12" s="22">
        <v>-0.37246449999999998</v>
      </c>
      <c r="AL12" s="22">
        <v>-0.62404910000000002</v>
      </c>
      <c r="AM12" s="22">
        <v>-0.56568149999999995</v>
      </c>
      <c r="AN12" s="22">
        <v>-0.54380810000000002</v>
      </c>
      <c r="AO12" s="22">
        <v>-0.55858339999999995</v>
      </c>
      <c r="AP12" s="22">
        <v>-1.2294499999999999</v>
      </c>
      <c r="AQ12" s="22">
        <v>-0.85650289999999996</v>
      </c>
      <c r="AR12" s="22">
        <v>-0.79277880000000001</v>
      </c>
      <c r="AS12" s="22">
        <v>-0.64592729999999998</v>
      </c>
      <c r="AT12" s="22">
        <v>-0.44501380000000001</v>
      </c>
      <c r="AU12" s="22">
        <v>-0.23705180000000001</v>
      </c>
      <c r="AV12" s="22">
        <v>0.52903979999999995</v>
      </c>
      <c r="AW12" s="22">
        <v>-0.1804125</v>
      </c>
      <c r="AX12" s="22">
        <v>-0.90270760000000005</v>
      </c>
      <c r="AY12" s="22">
        <v>-0.56156609999999996</v>
      </c>
      <c r="AZ12" s="22">
        <v>-4.38775E-2</v>
      </c>
      <c r="BA12" s="22">
        <v>-0.92944939999999998</v>
      </c>
      <c r="BB12" s="22">
        <v>-1.3324689999999999</v>
      </c>
      <c r="BC12" s="22">
        <v>-0.20990200000000001</v>
      </c>
      <c r="BD12" s="22">
        <v>-0.34249560000000001</v>
      </c>
      <c r="BE12" s="22">
        <v>-0.1983046</v>
      </c>
      <c r="BF12" s="22">
        <v>-0.13223480000000001</v>
      </c>
      <c r="BG12" s="22">
        <v>-0.2699551</v>
      </c>
      <c r="BH12" s="22">
        <v>-0.28361779999999998</v>
      </c>
      <c r="BI12" s="22">
        <v>-0.16225249999999999</v>
      </c>
      <c r="BJ12" s="22">
        <v>-0.4304846</v>
      </c>
      <c r="BK12" s="22">
        <v>-0.32865870000000003</v>
      </c>
      <c r="BL12" s="22">
        <v>-0.22019069999999999</v>
      </c>
      <c r="BM12" s="22">
        <v>-0.21034149999999999</v>
      </c>
      <c r="BN12" s="22">
        <v>-0.82806659999999999</v>
      </c>
      <c r="BO12" s="22">
        <v>-0.55992779999999998</v>
      </c>
      <c r="BP12" s="22">
        <v>-0.39082539999999999</v>
      </c>
      <c r="BQ12" s="22">
        <v>-0.20643210000000001</v>
      </c>
      <c r="BR12" s="22">
        <v>0.16555039999999999</v>
      </c>
      <c r="BS12" s="22">
        <v>0.2795745</v>
      </c>
      <c r="BT12" s="22">
        <v>0.99498679999999995</v>
      </c>
      <c r="BU12" s="22">
        <v>0.32748460000000001</v>
      </c>
      <c r="BV12" s="22">
        <v>-0.41379890000000003</v>
      </c>
      <c r="BW12" s="22">
        <v>-2.53022E-2</v>
      </c>
      <c r="BX12" s="22">
        <v>0.41602309999999998</v>
      </c>
      <c r="BY12" s="22">
        <v>-0.50718319999999995</v>
      </c>
      <c r="BZ12" s="22">
        <v>-0.89169140000000002</v>
      </c>
      <c r="CA12" s="22">
        <v>-1.7490100000000001E-2</v>
      </c>
      <c r="CB12" s="22">
        <v>-0.14807149999999999</v>
      </c>
      <c r="CC12" s="22">
        <v>-6.02858E-2</v>
      </c>
      <c r="CD12" s="22">
        <v>-3.6969299999999997E-2</v>
      </c>
      <c r="CE12" s="22">
        <v>-0.15423290000000001</v>
      </c>
      <c r="CF12" s="22">
        <v>-0.1619826</v>
      </c>
      <c r="CG12" s="22">
        <v>-1.66602E-2</v>
      </c>
      <c r="CH12" s="22">
        <v>-0.29642249999999998</v>
      </c>
      <c r="CI12" s="22">
        <v>-0.16449749999999999</v>
      </c>
      <c r="CJ12" s="22">
        <v>3.9456999999999999E-3</v>
      </c>
      <c r="CK12" s="22">
        <v>3.0849700000000001E-2</v>
      </c>
      <c r="CL12" s="22">
        <v>-0.55006949999999999</v>
      </c>
      <c r="CM12" s="22">
        <v>-0.35452070000000002</v>
      </c>
      <c r="CN12" s="22">
        <v>-0.1124337</v>
      </c>
      <c r="CO12" s="22">
        <v>9.7960900000000004E-2</v>
      </c>
      <c r="CP12" s="22">
        <v>0.58842519999999998</v>
      </c>
      <c r="CQ12" s="22">
        <v>0.63738830000000002</v>
      </c>
      <c r="CR12" s="22">
        <v>1.3177000000000001</v>
      </c>
      <c r="CS12" s="22">
        <v>0.67925250000000004</v>
      </c>
      <c r="CT12" s="22">
        <v>-7.5182299999999994E-2</v>
      </c>
      <c r="CU12" s="22">
        <v>0.34611259999999999</v>
      </c>
      <c r="CV12" s="22">
        <v>0.73454889999999995</v>
      </c>
      <c r="CW12" s="22">
        <v>-0.21472289999999999</v>
      </c>
      <c r="CX12" s="22">
        <v>-0.58640990000000004</v>
      </c>
      <c r="CY12" s="22">
        <v>0.17492179999999999</v>
      </c>
      <c r="CZ12" s="22">
        <v>4.6352699999999997E-2</v>
      </c>
      <c r="DA12" s="22">
        <v>7.7733099999999999E-2</v>
      </c>
      <c r="DB12" s="22">
        <v>5.8296099999999997E-2</v>
      </c>
      <c r="DC12" s="22">
        <v>-3.8510700000000002E-2</v>
      </c>
      <c r="DD12" s="22">
        <v>-4.0347300000000003E-2</v>
      </c>
      <c r="DE12" s="22">
        <v>0.12893199999999999</v>
      </c>
      <c r="DF12" s="22">
        <v>-0.16236030000000001</v>
      </c>
      <c r="DG12" s="22">
        <v>-3.3619999999999999E-4</v>
      </c>
      <c r="DH12" s="22">
        <v>0.22808200000000001</v>
      </c>
      <c r="DI12" s="22">
        <v>0.27204089999999997</v>
      </c>
      <c r="DJ12" s="22">
        <v>-0.27207239999999999</v>
      </c>
      <c r="DK12" s="22">
        <v>-0.14911369999999999</v>
      </c>
      <c r="DL12" s="22">
        <v>0.16595799999999999</v>
      </c>
      <c r="DM12" s="22">
        <v>0.40235389999999999</v>
      </c>
      <c r="DN12" s="22">
        <v>1.0113000000000001</v>
      </c>
      <c r="DO12" s="22">
        <v>0.99520209999999998</v>
      </c>
      <c r="DP12" s="22">
        <v>1.640414</v>
      </c>
      <c r="DQ12" s="22">
        <v>1.03102</v>
      </c>
      <c r="DR12" s="22">
        <v>0.26343430000000001</v>
      </c>
      <c r="DS12" s="22">
        <v>0.71752729999999998</v>
      </c>
      <c r="DT12" s="22">
        <v>1.053075</v>
      </c>
      <c r="DU12" s="22">
        <v>7.7737399999999998E-2</v>
      </c>
      <c r="DV12" s="22">
        <v>-0.2811283</v>
      </c>
      <c r="DW12" s="22">
        <v>0.45273400000000003</v>
      </c>
      <c r="DX12" s="22">
        <v>0.32707029999999998</v>
      </c>
      <c r="DY12" s="22">
        <v>0.27701049999999999</v>
      </c>
      <c r="DZ12" s="22">
        <v>0.1958443</v>
      </c>
      <c r="EA12" s="22">
        <v>0.12857379999999999</v>
      </c>
      <c r="EB12" s="22">
        <v>0.13527459999999999</v>
      </c>
      <c r="EC12" s="22">
        <v>0.3391441</v>
      </c>
      <c r="ED12" s="22">
        <v>3.1204099999999999E-2</v>
      </c>
      <c r="EE12" s="22">
        <v>0.2366866</v>
      </c>
      <c r="EF12" s="22">
        <v>0.5516993</v>
      </c>
      <c r="EG12" s="22">
        <v>0.62028280000000002</v>
      </c>
      <c r="EH12" s="22">
        <v>0.12931129999999999</v>
      </c>
      <c r="EI12" s="22">
        <v>0.14746139999999999</v>
      </c>
      <c r="EJ12" s="22">
        <v>0.56791139999999996</v>
      </c>
      <c r="EK12" s="22">
        <v>0.84184910000000002</v>
      </c>
      <c r="EL12" s="22">
        <v>1.621864</v>
      </c>
      <c r="EM12" s="22">
        <v>1.5118279999999999</v>
      </c>
      <c r="EN12" s="22">
        <v>2.1063610000000001</v>
      </c>
      <c r="EO12" s="22">
        <v>1.538918</v>
      </c>
      <c r="EP12" s="22">
        <v>0.75234290000000004</v>
      </c>
      <c r="EQ12" s="22">
        <v>1.2537910000000001</v>
      </c>
      <c r="ER12" s="22">
        <v>1.512975</v>
      </c>
      <c r="ES12" s="22">
        <v>0.50000359999999999</v>
      </c>
      <c r="ET12" s="22">
        <v>0.15964970000000001</v>
      </c>
      <c r="EU12" s="22">
        <v>72.077650000000006</v>
      </c>
      <c r="EV12" s="22">
        <v>72.077650000000006</v>
      </c>
      <c r="EW12" s="22">
        <v>71.103539999999995</v>
      </c>
      <c r="EX12" s="22">
        <v>71.103539999999995</v>
      </c>
      <c r="EY12" s="22">
        <v>70.077650000000006</v>
      </c>
      <c r="EZ12" s="22">
        <v>68.103539999999995</v>
      </c>
      <c r="FA12" s="22">
        <v>68.051770000000005</v>
      </c>
      <c r="FB12" s="22">
        <v>69.025890000000004</v>
      </c>
      <c r="FC12" s="22">
        <v>73.974109999999996</v>
      </c>
      <c r="FD12" s="22">
        <v>80.896460000000005</v>
      </c>
      <c r="FE12" s="22">
        <v>85.025890000000004</v>
      </c>
      <c r="FF12" s="22">
        <v>85.129429999999999</v>
      </c>
      <c r="FG12" s="22">
        <v>88.129429999999999</v>
      </c>
      <c r="FH12" s="22">
        <v>87.207089999999994</v>
      </c>
      <c r="FI12" s="22">
        <v>84.232969999999995</v>
      </c>
      <c r="FJ12" s="22">
        <v>86.129429999999999</v>
      </c>
      <c r="FK12" s="22">
        <v>82.207089999999994</v>
      </c>
      <c r="FL12" s="22">
        <v>81.232969999999995</v>
      </c>
      <c r="FM12" s="22">
        <v>79.181200000000004</v>
      </c>
      <c r="FN12" s="22">
        <v>75.232969999999995</v>
      </c>
      <c r="FO12" s="22">
        <v>71.207089999999994</v>
      </c>
      <c r="FP12" s="22">
        <v>69.15531</v>
      </c>
      <c r="FQ12" s="22">
        <v>69.15531</v>
      </c>
      <c r="FR12" s="22">
        <v>69.103539999999995</v>
      </c>
      <c r="FS12" s="22">
        <v>6.3014590000000004</v>
      </c>
      <c r="FT12" s="22">
        <v>0.2442703</v>
      </c>
      <c r="FU12" s="22">
        <v>0.55756300000000003</v>
      </c>
    </row>
    <row r="13" spans="1:178" x14ac:dyDescent="0.3">
      <c r="A13" s="13" t="s">
        <v>226</v>
      </c>
      <c r="B13" s="13" t="s">
        <v>0</v>
      </c>
      <c r="C13" s="13" t="s">
        <v>263</v>
      </c>
      <c r="D13" s="34" t="s">
        <v>243</v>
      </c>
      <c r="E13" s="23" t="s">
        <v>221</v>
      </c>
      <c r="F13" s="23">
        <v>3140</v>
      </c>
      <c r="G13" s="22">
        <v>3.7703159999999998</v>
      </c>
      <c r="H13" s="22">
        <v>3.2067019999999999</v>
      </c>
      <c r="I13" s="22">
        <v>2.4916659999999999</v>
      </c>
      <c r="J13" s="22">
        <v>2.7262810000000002</v>
      </c>
      <c r="K13" s="22">
        <v>2.6519490000000001</v>
      </c>
      <c r="L13" s="22">
        <v>2.8320959999999999</v>
      </c>
      <c r="M13" s="22">
        <v>3.296262</v>
      </c>
      <c r="N13" s="22">
        <v>2.332249</v>
      </c>
      <c r="O13" s="22">
        <v>0.3583017</v>
      </c>
      <c r="P13" s="22">
        <v>-1.7503550000000001</v>
      </c>
      <c r="Q13" s="22">
        <v>-2.8967800000000001</v>
      </c>
      <c r="R13" s="22">
        <v>-3.4138299999999999</v>
      </c>
      <c r="S13" s="22">
        <v>-3.3362919999999998</v>
      </c>
      <c r="T13" s="22">
        <v>-2.8220770000000002</v>
      </c>
      <c r="U13" s="22">
        <v>-2.364789</v>
      </c>
      <c r="V13" s="22">
        <v>-0.56810450000000001</v>
      </c>
      <c r="W13" s="22">
        <v>2.3374670000000002</v>
      </c>
      <c r="X13" s="22">
        <v>5.3051659999999998</v>
      </c>
      <c r="Y13" s="22">
        <v>6.7897530000000001</v>
      </c>
      <c r="Z13" s="22">
        <v>7.2796070000000004</v>
      </c>
      <c r="AA13" s="22">
        <v>6.8317269999999999</v>
      </c>
      <c r="AB13" s="22">
        <v>5.8956799999999996</v>
      </c>
      <c r="AC13" s="22">
        <v>5.2394109999999996</v>
      </c>
      <c r="AD13" s="22">
        <v>4.2255979999999997</v>
      </c>
      <c r="AE13" s="22">
        <v>-0.45943339999999999</v>
      </c>
      <c r="AF13" s="22">
        <v>-0.58891289999999996</v>
      </c>
      <c r="AG13" s="22">
        <v>-1.0798239999999999</v>
      </c>
      <c r="AH13" s="22">
        <v>-0.41836440000000003</v>
      </c>
      <c r="AI13" s="22">
        <v>-0.37593009999999999</v>
      </c>
      <c r="AJ13" s="22">
        <v>-0.17758850000000001</v>
      </c>
      <c r="AK13" s="22">
        <v>0.11173230000000001</v>
      </c>
      <c r="AL13" s="22">
        <v>-3.1495299999999997E-2</v>
      </c>
      <c r="AM13" s="22">
        <v>-0.2085053</v>
      </c>
      <c r="AN13" s="22">
        <v>-0.4475674</v>
      </c>
      <c r="AO13" s="22">
        <v>-0.52589589999999997</v>
      </c>
      <c r="AP13" s="22">
        <v>-0.72842430000000002</v>
      </c>
      <c r="AQ13" s="22">
        <v>-0.62299689999999996</v>
      </c>
      <c r="AR13" s="22">
        <v>-0.81173309999999999</v>
      </c>
      <c r="AS13" s="22">
        <v>-1.4317880000000001</v>
      </c>
      <c r="AT13" s="22">
        <v>-1.617148</v>
      </c>
      <c r="AU13" s="22">
        <v>-0.53587700000000005</v>
      </c>
      <c r="AV13" s="22">
        <v>-0.25604759999999999</v>
      </c>
      <c r="AW13" s="22">
        <v>-0.47189039999999999</v>
      </c>
      <c r="AX13" s="22">
        <v>-9.2545199999999994E-2</v>
      </c>
      <c r="AY13" s="22">
        <v>-0.2493679</v>
      </c>
      <c r="AZ13" s="22">
        <v>-0.68255619999999995</v>
      </c>
      <c r="BA13" s="22">
        <v>-0.37758570000000002</v>
      </c>
      <c r="BB13" s="22">
        <v>-0.359794</v>
      </c>
      <c r="BC13" s="22">
        <v>-0.2021367</v>
      </c>
      <c r="BD13" s="22">
        <v>-0.3626122</v>
      </c>
      <c r="BE13" s="22">
        <v>-0.7811207</v>
      </c>
      <c r="BF13" s="22">
        <v>-0.1872171</v>
      </c>
      <c r="BG13" s="22">
        <v>-0.1224253</v>
      </c>
      <c r="BH13" s="22">
        <v>4.1449300000000001E-2</v>
      </c>
      <c r="BI13" s="22">
        <v>0.34072190000000002</v>
      </c>
      <c r="BJ13" s="22">
        <v>0.22869030000000001</v>
      </c>
      <c r="BK13" s="22">
        <v>3.0902200000000001E-2</v>
      </c>
      <c r="BL13" s="22">
        <v>-0.17241039999999999</v>
      </c>
      <c r="BM13" s="22">
        <v>-0.1837049</v>
      </c>
      <c r="BN13" s="22">
        <v>-0.32788440000000002</v>
      </c>
      <c r="BO13" s="22">
        <v>-0.18544920000000001</v>
      </c>
      <c r="BP13" s="22">
        <v>-0.32536939999999998</v>
      </c>
      <c r="BQ13" s="22">
        <v>-0.97747379999999995</v>
      </c>
      <c r="BR13" s="22">
        <v>-1.103537</v>
      </c>
      <c r="BS13" s="22">
        <v>-5.0161200000000003E-2</v>
      </c>
      <c r="BT13" s="22">
        <v>0.24242929999999999</v>
      </c>
      <c r="BU13" s="22">
        <v>6.08526E-2</v>
      </c>
      <c r="BV13" s="22">
        <v>0.34755900000000001</v>
      </c>
      <c r="BW13" s="22">
        <v>0.18730820000000001</v>
      </c>
      <c r="BX13" s="22">
        <v>-0.33795989999999998</v>
      </c>
      <c r="BY13" s="22">
        <v>-1.8454000000000002E-2</v>
      </c>
      <c r="BZ13" s="22">
        <v>-9.0135900000000005E-2</v>
      </c>
      <c r="CA13" s="22">
        <v>-2.3933800000000002E-2</v>
      </c>
      <c r="CB13" s="22">
        <v>-0.20587710000000001</v>
      </c>
      <c r="CC13" s="22">
        <v>-0.57423970000000002</v>
      </c>
      <c r="CD13" s="22">
        <v>-2.7125199999999999E-2</v>
      </c>
      <c r="CE13" s="22">
        <v>5.3151299999999999E-2</v>
      </c>
      <c r="CF13" s="22">
        <v>0.1931542</v>
      </c>
      <c r="CG13" s="22">
        <v>0.49931930000000002</v>
      </c>
      <c r="CH13" s="22">
        <v>0.40889409999999998</v>
      </c>
      <c r="CI13" s="22">
        <v>0.1967151</v>
      </c>
      <c r="CJ13" s="22">
        <v>1.8162600000000001E-2</v>
      </c>
      <c r="CK13" s="22">
        <v>5.3295500000000003E-2</v>
      </c>
      <c r="CL13" s="22">
        <v>-5.0471700000000001E-2</v>
      </c>
      <c r="CM13" s="22">
        <v>0.11759509999999999</v>
      </c>
      <c r="CN13" s="22">
        <v>1.14845E-2</v>
      </c>
      <c r="CO13" s="22">
        <v>-0.6628174</v>
      </c>
      <c r="CP13" s="22">
        <v>-0.74781160000000002</v>
      </c>
      <c r="CQ13" s="22">
        <v>0.2862441</v>
      </c>
      <c r="CR13" s="22">
        <v>0.5876728</v>
      </c>
      <c r="CS13" s="22">
        <v>0.42982880000000001</v>
      </c>
      <c r="CT13" s="22">
        <v>0.65237389999999995</v>
      </c>
      <c r="CU13" s="22">
        <v>0.48974869999999998</v>
      </c>
      <c r="CV13" s="22">
        <v>-9.9293500000000007E-2</v>
      </c>
      <c r="CW13" s="22">
        <v>0.2302796</v>
      </c>
      <c r="CX13" s="22">
        <v>9.6628500000000006E-2</v>
      </c>
      <c r="CY13" s="22">
        <v>0.15426899999999999</v>
      </c>
      <c r="CZ13" s="22">
        <v>-4.9141999999999998E-2</v>
      </c>
      <c r="DA13" s="22">
        <v>-0.36735879999999999</v>
      </c>
      <c r="DB13" s="22">
        <v>0.13296669999999999</v>
      </c>
      <c r="DC13" s="22">
        <v>0.22872790000000001</v>
      </c>
      <c r="DD13" s="22">
        <v>0.34485909999999997</v>
      </c>
      <c r="DE13" s="22">
        <v>0.65791679999999997</v>
      </c>
      <c r="DF13" s="22">
        <v>0.58909789999999995</v>
      </c>
      <c r="DG13" s="22">
        <v>0.36252800000000002</v>
      </c>
      <c r="DH13" s="22">
        <v>0.20873549999999999</v>
      </c>
      <c r="DI13" s="22">
        <v>0.2902959</v>
      </c>
      <c r="DJ13" s="22">
        <v>0.226941</v>
      </c>
      <c r="DK13" s="22">
        <v>0.42063929999999999</v>
      </c>
      <c r="DL13" s="22">
        <v>0.3483385</v>
      </c>
      <c r="DM13" s="22">
        <v>-0.3481611</v>
      </c>
      <c r="DN13" s="22">
        <v>-0.3920862</v>
      </c>
      <c r="DO13" s="22">
        <v>0.62264940000000002</v>
      </c>
      <c r="DP13" s="22">
        <v>0.93291639999999998</v>
      </c>
      <c r="DQ13" s="22">
        <v>0.79880499999999999</v>
      </c>
      <c r="DR13" s="22">
        <v>0.9571887</v>
      </c>
      <c r="DS13" s="22">
        <v>0.79218920000000004</v>
      </c>
      <c r="DT13" s="22">
        <v>0.13937279999999999</v>
      </c>
      <c r="DU13" s="22">
        <v>0.47901310000000002</v>
      </c>
      <c r="DV13" s="22">
        <v>0.2833928</v>
      </c>
      <c r="DW13" s="22">
        <v>0.41156569999999998</v>
      </c>
      <c r="DX13" s="22">
        <v>0.1771587</v>
      </c>
      <c r="DY13" s="22">
        <v>-6.8655599999999997E-2</v>
      </c>
      <c r="DZ13" s="22">
        <v>0.36411399999999999</v>
      </c>
      <c r="EA13" s="22">
        <v>0.48223270000000001</v>
      </c>
      <c r="EB13" s="22">
        <v>0.56389679999999998</v>
      </c>
      <c r="EC13" s="22">
        <v>0.88690630000000004</v>
      </c>
      <c r="ED13" s="22">
        <v>0.84928349999999997</v>
      </c>
      <c r="EE13" s="22">
        <v>0.60193549999999996</v>
      </c>
      <c r="EF13" s="22">
        <v>0.48389260000000001</v>
      </c>
      <c r="EG13" s="22">
        <v>0.63248689999999996</v>
      </c>
      <c r="EH13" s="22">
        <v>0.62748090000000001</v>
      </c>
      <c r="EI13" s="22">
        <v>0.85818700000000003</v>
      </c>
      <c r="EJ13" s="22">
        <v>0.8347021</v>
      </c>
      <c r="EK13" s="22">
        <v>0.10615280000000001</v>
      </c>
      <c r="EL13" s="22">
        <v>0.1215247</v>
      </c>
      <c r="EM13" s="22">
        <v>1.108365</v>
      </c>
      <c r="EN13" s="22">
        <v>1.4313929999999999</v>
      </c>
      <c r="EO13" s="22">
        <v>1.331548</v>
      </c>
      <c r="EP13" s="22">
        <v>1.3972929999999999</v>
      </c>
      <c r="EQ13" s="22">
        <v>1.2288650000000001</v>
      </c>
      <c r="ER13" s="22">
        <v>0.48396909999999999</v>
      </c>
      <c r="ES13" s="22">
        <v>0.83814500000000003</v>
      </c>
      <c r="ET13" s="22">
        <v>0.55305090000000001</v>
      </c>
      <c r="EU13" s="22">
        <v>69.00264</v>
      </c>
      <c r="EV13" s="22">
        <v>70.992080000000001</v>
      </c>
      <c r="EW13" s="22">
        <v>67.99736</v>
      </c>
      <c r="EX13" s="22">
        <v>69.989440000000002</v>
      </c>
      <c r="EY13" s="22">
        <v>67.992080000000001</v>
      </c>
      <c r="EZ13" s="22">
        <v>67.986800000000002</v>
      </c>
      <c r="FA13" s="22">
        <v>67.986800000000002</v>
      </c>
      <c r="FB13" s="22">
        <v>66.994720000000001</v>
      </c>
      <c r="FC13" s="22">
        <v>74.994720000000001</v>
      </c>
      <c r="FD13" s="22">
        <v>81.992080000000001</v>
      </c>
      <c r="FE13" s="22">
        <v>86.992080000000001</v>
      </c>
      <c r="FF13" s="22">
        <v>89.992080000000001</v>
      </c>
      <c r="FG13" s="22">
        <v>91.99736</v>
      </c>
      <c r="FH13" s="22">
        <v>93</v>
      </c>
      <c r="FI13" s="22">
        <v>94.99736</v>
      </c>
      <c r="FJ13" s="22">
        <v>93.00264</v>
      </c>
      <c r="FK13" s="22">
        <v>89.010559999999998</v>
      </c>
      <c r="FL13" s="22">
        <v>88.007919999999999</v>
      </c>
      <c r="FM13" s="22">
        <v>85.007919999999999</v>
      </c>
      <c r="FN13" s="22">
        <v>80.005279999999999</v>
      </c>
      <c r="FO13" s="22">
        <v>74.005279999999999</v>
      </c>
      <c r="FP13" s="22">
        <v>72.007919999999999</v>
      </c>
      <c r="FQ13" s="22">
        <v>70.994720000000001</v>
      </c>
      <c r="FR13" s="22">
        <v>69.99736</v>
      </c>
      <c r="FS13" s="22">
        <v>5.9084500000000002</v>
      </c>
      <c r="FT13" s="22">
        <v>0.27022610000000002</v>
      </c>
      <c r="FU13" s="22">
        <v>0.52271230000000002</v>
      </c>
    </row>
    <row r="14" spans="1:178" x14ac:dyDescent="0.3">
      <c r="A14" s="13" t="s">
        <v>226</v>
      </c>
      <c r="B14" s="13" t="s">
        <v>0</v>
      </c>
      <c r="C14" s="13" t="s">
        <v>263</v>
      </c>
      <c r="D14" s="34" t="s">
        <v>232</v>
      </c>
      <c r="E14" s="23" t="s">
        <v>219</v>
      </c>
      <c r="F14" s="23">
        <v>3544</v>
      </c>
      <c r="G14" s="22">
        <v>3.1306500000000002</v>
      </c>
      <c r="H14" s="22">
        <v>2.6521340000000002</v>
      </c>
      <c r="I14" s="22">
        <v>2.5372780000000001</v>
      </c>
      <c r="J14" s="22">
        <v>2.3313860000000002</v>
      </c>
      <c r="K14" s="22">
        <v>2.3271929999999998</v>
      </c>
      <c r="L14" s="22">
        <v>2.729447</v>
      </c>
      <c r="M14" s="22">
        <v>3.8025090000000001</v>
      </c>
      <c r="N14" s="22">
        <v>2.9265310000000002</v>
      </c>
      <c r="O14" s="22">
        <v>0.84655959999999997</v>
      </c>
      <c r="P14" s="22">
        <v>-1.0373829999999999</v>
      </c>
      <c r="Q14" s="22">
        <v>-2.4884539999999999</v>
      </c>
      <c r="R14" s="22">
        <v>-3.062643</v>
      </c>
      <c r="S14" s="22">
        <v>-2.8171170000000001</v>
      </c>
      <c r="T14" s="22">
        <v>-2.390155</v>
      </c>
      <c r="U14" s="22">
        <v>-0.81726909999999997</v>
      </c>
      <c r="V14" s="22">
        <v>1.491196</v>
      </c>
      <c r="W14" s="22">
        <v>3.8078029999999998</v>
      </c>
      <c r="X14" s="22">
        <v>5.0416920000000003</v>
      </c>
      <c r="Y14" s="22">
        <v>5.4212319999999998</v>
      </c>
      <c r="Z14" s="22">
        <v>5.2981590000000001</v>
      </c>
      <c r="AA14" s="22">
        <v>5.1815290000000003</v>
      </c>
      <c r="AB14" s="22">
        <v>4.9529920000000001</v>
      </c>
      <c r="AC14" s="22">
        <v>4.2241249999999999</v>
      </c>
      <c r="AD14" s="22">
        <v>3.5821550000000002</v>
      </c>
      <c r="AE14" s="22">
        <v>-0.1460649</v>
      </c>
      <c r="AF14" s="22">
        <v>-0.47725089999999998</v>
      </c>
      <c r="AG14" s="22">
        <v>-0.38789810000000002</v>
      </c>
      <c r="AH14" s="22">
        <v>-0.6356039</v>
      </c>
      <c r="AI14" s="22">
        <v>-0.60461710000000002</v>
      </c>
      <c r="AJ14" s="22">
        <v>-0.371585</v>
      </c>
      <c r="AK14" s="22">
        <v>0.3285092</v>
      </c>
      <c r="AL14" s="22">
        <v>-2.6137500000000001E-2</v>
      </c>
      <c r="AM14" s="22">
        <v>-0.36456430000000001</v>
      </c>
      <c r="AN14" s="22">
        <v>-0.43067260000000002</v>
      </c>
      <c r="AO14" s="22">
        <v>-0.60875259999999998</v>
      </c>
      <c r="AP14" s="22">
        <v>-0.56213219999999997</v>
      </c>
      <c r="AQ14" s="22">
        <v>-0.50952600000000003</v>
      </c>
      <c r="AR14" s="22">
        <v>-0.75959920000000003</v>
      </c>
      <c r="AS14" s="22">
        <v>-0.45363940000000003</v>
      </c>
      <c r="AT14" s="22">
        <v>-0.14443259999999999</v>
      </c>
      <c r="AU14" s="22">
        <v>0.19666639999999999</v>
      </c>
      <c r="AV14" s="22">
        <v>7.8422800000000001E-2</v>
      </c>
      <c r="AW14" s="22">
        <v>0.22397690000000001</v>
      </c>
      <c r="AX14" s="22">
        <v>0.16547249999999999</v>
      </c>
      <c r="AY14" s="22">
        <v>0.22022929999999999</v>
      </c>
      <c r="AZ14" s="22">
        <v>0.25631920000000002</v>
      </c>
      <c r="BA14" s="22">
        <v>0.19732859999999999</v>
      </c>
      <c r="BB14" s="22">
        <v>0.13534089999999999</v>
      </c>
      <c r="BC14" s="22">
        <v>-1.7212499999999999E-2</v>
      </c>
      <c r="BD14" s="22">
        <v>-0.30574659999999998</v>
      </c>
      <c r="BE14" s="22">
        <v>-0.2388496</v>
      </c>
      <c r="BF14" s="22">
        <v>-0.39840579999999998</v>
      </c>
      <c r="BG14" s="22">
        <v>-0.3737799</v>
      </c>
      <c r="BH14" s="22">
        <v>-0.18260889999999999</v>
      </c>
      <c r="BI14" s="22">
        <v>0.47554489999999999</v>
      </c>
      <c r="BJ14" s="22">
        <v>9.8771800000000007E-2</v>
      </c>
      <c r="BK14" s="22">
        <v>-0.2011308</v>
      </c>
      <c r="BL14" s="22">
        <v>-0.1693385</v>
      </c>
      <c r="BM14" s="22">
        <v>-0.35654580000000002</v>
      </c>
      <c r="BN14" s="22">
        <v>-0.2782886</v>
      </c>
      <c r="BO14" s="22">
        <v>-0.17229839999999999</v>
      </c>
      <c r="BP14" s="22">
        <v>-0.43305589999999999</v>
      </c>
      <c r="BQ14" s="22">
        <v>-0.2053179</v>
      </c>
      <c r="BR14" s="22">
        <v>7.7752299999999996E-2</v>
      </c>
      <c r="BS14" s="22">
        <v>0.37754569999999998</v>
      </c>
      <c r="BT14" s="22">
        <v>0.28314739999999999</v>
      </c>
      <c r="BU14" s="22">
        <v>0.39087899999999998</v>
      </c>
      <c r="BV14" s="22">
        <v>0.29418100000000003</v>
      </c>
      <c r="BW14" s="22">
        <v>0.34334779999999998</v>
      </c>
      <c r="BX14" s="22">
        <v>0.41330889999999998</v>
      </c>
      <c r="BY14" s="22">
        <v>0.2978806</v>
      </c>
      <c r="BZ14" s="22">
        <v>0.24183160000000001</v>
      </c>
      <c r="CA14" s="22">
        <v>7.2030300000000005E-2</v>
      </c>
      <c r="CB14" s="22">
        <v>-0.1869633</v>
      </c>
      <c r="CC14" s="22">
        <v>-0.13561909999999999</v>
      </c>
      <c r="CD14" s="22">
        <v>-0.2341231</v>
      </c>
      <c r="CE14" s="22">
        <v>-0.2139028</v>
      </c>
      <c r="CF14" s="22">
        <v>-5.1724600000000003E-2</v>
      </c>
      <c r="CG14" s="22">
        <v>0.57738140000000004</v>
      </c>
      <c r="CH14" s="22">
        <v>0.1852837</v>
      </c>
      <c r="CI14" s="22">
        <v>-8.7937299999999996E-2</v>
      </c>
      <c r="CJ14" s="22">
        <v>1.1660800000000001E-2</v>
      </c>
      <c r="CK14" s="22">
        <v>-0.18186820000000001</v>
      </c>
      <c r="CL14" s="22">
        <v>-8.1699400000000005E-2</v>
      </c>
      <c r="CM14" s="22">
        <v>6.1264300000000001E-2</v>
      </c>
      <c r="CN14" s="22">
        <v>-0.2068931</v>
      </c>
      <c r="CO14" s="22">
        <v>-3.3331300000000001E-2</v>
      </c>
      <c r="CP14" s="22">
        <v>0.23163690000000001</v>
      </c>
      <c r="CQ14" s="22">
        <v>0.50282199999999999</v>
      </c>
      <c r="CR14" s="22">
        <v>0.42493890000000001</v>
      </c>
      <c r="CS14" s="22">
        <v>0.50647489999999995</v>
      </c>
      <c r="CT14" s="22">
        <v>0.3833242</v>
      </c>
      <c r="CU14" s="22">
        <v>0.42861939999999998</v>
      </c>
      <c r="CV14" s="22">
        <v>0.52203949999999999</v>
      </c>
      <c r="CW14" s="22">
        <v>0.36752269999999998</v>
      </c>
      <c r="CX14" s="22">
        <v>0.3155867</v>
      </c>
      <c r="CY14" s="22">
        <v>0.1612731</v>
      </c>
      <c r="CZ14" s="22">
        <v>-6.8180000000000004E-2</v>
      </c>
      <c r="DA14" s="22">
        <v>-3.2388500000000001E-2</v>
      </c>
      <c r="DB14" s="22">
        <v>-6.98405E-2</v>
      </c>
      <c r="DC14" s="22">
        <v>-5.4025700000000003E-2</v>
      </c>
      <c r="DD14" s="22">
        <v>7.9159599999999997E-2</v>
      </c>
      <c r="DE14" s="22">
        <v>0.67921779999999998</v>
      </c>
      <c r="DF14" s="22">
        <v>0.27179550000000002</v>
      </c>
      <c r="DG14" s="22">
        <v>2.5256199999999999E-2</v>
      </c>
      <c r="DH14" s="22">
        <v>0.19266</v>
      </c>
      <c r="DI14" s="22">
        <v>-7.1904999999999998E-3</v>
      </c>
      <c r="DJ14" s="22">
        <v>0.1148898</v>
      </c>
      <c r="DK14" s="22">
        <v>0.29482700000000001</v>
      </c>
      <c r="DL14" s="22">
        <v>1.92698E-2</v>
      </c>
      <c r="DM14" s="22">
        <v>0.13865540000000001</v>
      </c>
      <c r="DN14" s="22">
        <v>0.38552150000000002</v>
      </c>
      <c r="DO14" s="22">
        <v>0.62809839999999995</v>
      </c>
      <c r="DP14" s="22">
        <v>0.56673059999999997</v>
      </c>
      <c r="DQ14" s="22">
        <v>0.62207069999999998</v>
      </c>
      <c r="DR14" s="22">
        <v>0.47246729999999998</v>
      </c>
      <c r="DS14" s="22">
        <v>0.51389090000000004</v>
      </c>
      <c r="DT14" s="22">
        <v>0.6307701</v>
      </c>
      <c r="DU14" s="22">
        <v>0.43716480000000002</v>
      </c>
      <c r="DV14" s="22">
        <v>0.38934170000000001</v>
      </c>
      <c r="DW14" s="22">
        <v>0.29012549999999998</v>
      </c>
      <c r="DX14" s="22">
        <v>0.1033242</v>
      </c>
      <c r="DY14" s="22">
        <v>0.11666</v>
      </c>
      <c r="DZ14" s="22">
        <v>0.1673576</v>
      </c>
      <c r="EA14" s="22">
        <v>0.17681150000000001</v>
      </c>
      <c r="EB14" s="22">
        <v>0.26813569999999998</v>
      </c>
      <c r="EC14" s="22">
        <v>0.82625360000000003</v>
      </c>
      <c r="ED14" s="22">
        <v>0.39670490000000003</v>
      </c>
      <c r="EE14" s="22">
        <v>0.18868969999999999</v>
      </c>
      <c r="EF14" s="22">
        <v>0.45399420000000001</v>
      </c>
      <c r="EG14" s="22">
        <v>0.24501629999999999</v>
      </c>
      <c r="EH14" s="22">
        <v>0.39873350000000002</v>
      </c>
      <c r="EI14" s="22">
        <v>0.63205449999999996</v>
      </c>
      <c r="EJ14" s="22">
        <v>0.34581309999999998</v>
      </c>
      <c r="EK14" s="22">
        <v>0.38697690000000001</v>
      </c>
      <c r="EL14" s="22">
        <v>0.60770639999999998</v>
      </c>
      <c r="EM14" s="22">
        <v>0.80897770000000002</v>
      </c>
      <c r="EN14" s="22">
        <v>0.771455</v>
      </c>
      <c r="EO14" s="22">
        <v>0.78897269999999997</v>
      </c>
      <c r="EP14" s="22">
        <v>0.60117580000000004</v>
      </c>
      <c r="EQ14" s="22">
        <v>0.63700950000000001</v>
      </c>
      <c r="ER14" s="22">
        <v>0.78776000000000002</v>
      </c>
      <c r="ES14" s="22">
        <v>0.53771679999999999</v>
      </c>
      <c r="ET14" s="22">
        <v>0.49583240000000001</v>
      </c>
      <c r="EU14" s="22">
        <v>47.730049999999999</v>
      </c>
      <c r="EV14" s="22">
        <v>46.998179999999998</v>
      </c>
      <c r="EW14" s="22">
        <v>46.492339999999999</v>
      </c>
      <c r="EX14" s="22">
        <v>46.115349999999999</v>
      </c>
      <c r="EY14" s="22">
        <v>46.268799999999999</v>
      </c>
      <c r="EZ14" s="22">
        <v>45.792740000000002</v>
      </c>
      <c r="FA14" s="22">
        <v>45.426909999999999</v>
      </c>
      <c r="FB14" s="22">
        <v>45.595640000000003</v>
      </c>
      <c r="FC14" s="22">
        <v>49.701659999999997</v>
      </c>
      <c r="FD14" s="22">
        <v>55.66066</v>
      </c>
      <c r="FE14" s="22">
        <v>60.485639999999997</v>
      </c>
      <c r="FF14" s="22">
        <v>63.09581</v>
      </c>
      <c r="FG14" s="22">
        <v>64.634360000000001</v>
      </c>
      <c r="FH14" s="22">
        <v>65.137169999999998</v>
      </c>
      <c r="FI14" s="22">
        <v>64.684600000000003</v>
      </c>
      <c r="FJ14" s="22">
        <v>63.582349999999998</v>
      </c>
      <c r="FK14" s="22">
        <v>61.387459999999997</v>
      </c>
      <c r="FL14" s="22">
        <v>56.900640000000003</v>
      </c>
      <c r="FM14" s="22">
        <v>54.526760000000003</v>
      </c>
      <c r="FN14" s="22">
        <v>52.32647</v>
      </c>
      <c r="FO14" s="22">
        <v>51.30086</v>
      </c>
      <c r="FP14" s="22">
        <v>50.635420000000003</v>
      </c>
      <c r="FQ14" s="22">
        <v>49.489199999999997</v>
      </c>
      <c r="FR14" s="22">
        <v>48.552129999999998</v>
      </c>
      <c r="FS14" s="22">
        <v>2.987034</v>
      </c>
      <c r="FT14" s="22">
        <v>0.1952141</v>
      </c>
      <c r="FU14" s="22">
        <v>0.16933229999999999</v>
      </c>
    </row>
    <row r="15" spans="1:178" x14ac:dyDescent="0.3">
      <c r="A15" s="13" t="s">
        <v>226</v>
      </c>
      <c r="B15" s="13" t="s">
        <v>0</v>
      </c>
      <c r="C15" s="13" t="s">
        <v>263</v>
      </c>
      <c r="D15" s="34" t="s">
        <v>232</v>
      </c>
      <c r="E15" s="23" t="s">
        <v>220</v>
      </c>
      <c r="F15" s="23">
        <v>1767</v>
      </c>
      <c r="G15" s="22">
        <v>1.623945</v>
      </c>
      <c r="H15" s="22">
        <v>1.3849469999999999</v>
      </c>
      <c r="I15" s="22">
        <v>1.416625</v>
      </c>
      <c r="J15" s="22">
        <v>1.3639129999999999</v>
      </c>
      <c r="K15" s="22">
        <v>1.23834</v>
      </c>
      <c r="L15" s="22">
        <v>1.0654410000000001</v>
      </c>
      <c r="M15" s="22">
        <v>1.6875910000000001</v>
      </c>
      <c r="N15" s="22">
        <v>1.3699619999999999</v>
      </c>
      <c r="O15" s="22">
        <v>0.50091980000000003</v>
      </c>
      <c r="P15" s="22">
        <v>-5.1433E-3</v>
      </c>
      <c r="Q15" s="22">
        <v>-0.7997301</v>
      </c>
      <c r="R15" s="22">
        <v>-1.1040430000000001</v>
      </c>
      <c r="S15" s="22">
        <v>-0.97745859999999996</v>
      </c>
      <c r="T15" s="22">
        <v>-0.73492489999999999</v>
      </c>
      <c r="U15" s="22">
        <v>-3.5893000000000001E-2</v>
      </c>
      <c r="V15" s="22">
        <v>0.91157339999999998</v>
      </c>
      <c r="W15" s="22">
        <v>1.9338839999999999</v>
      </c>
      <c r="X15" s="22">
        <v>2.29609</v>
      </c>
      <c r="Y15" s="22">
        <v>2.5261110000000002</v>
      </c>
      <c r="Z15" s="22">
        <v>2.5167619999999999</v>
      </c>
      <c r="AA15" s="22">
        <v>2.5149499999999998</v>
      </c>
      <c r="AB15" s="22">
        <v>2.550338</v>
      </c>
      <c r="AC15" s="22">
        <v>2.0182820000000001</v>
      </c>
      <c r="AD15" s="22">
        <v>1.703568</v>
      </c>
      <c r="AE15" s="22">
        <v>-0.1966098</v>
      </c>
      <c r="AF15" s="22">
        <v>-0.29187550000000001</v>
      </c>
      <c r="AG15" s="22">
        <v>-9.4399499999999997E-2</v>
      </c>
      <c r="AH15" s="22">
        <v>-4.4006999999999998E-2</v>
      </c>
      <c r="AI15" s="22">
        <v>-0.1589923</v>
      </c>
      <c r="AJ15" s="22">
        <v>-0.60371339999999996</v>
      </c>
      <c r="AK15" s="22">
        <v>-8.5950000000000002E-4</v>
      </c>
      <c r="AL15" s="22">
        <v>-0.17350209999999999</v>
      </c>
      <c r="AM15" s="22">
        <v>-0.33122610000000002</v>
      </c>
      <c r="AN15" s="22">
        <v>-0.10594629999999999</v>
      </c>
      <c r="AO15" s="22">
        <v>-0.2544073</v>
      </c>
      <c r="AP15" s="22">
        <v>-0.24932860000000001</v>
      </c>
      <c r="AQ15" s="22">
        <v>-0.14582919999999999</v>
      </c>
      <c r="AR15" s="22">
        <v>-0.14467669999999999</v>
      </c>
      <c r="AS15" s="22">
        <v>-2.3277599999999999E-2</v>
      </c>
      <c r="AT15" s="22">
        <v>-5.9109999999999996E-3</v>
      </c>
      <c r="AU15" s="22">
        <v>6.8765199999999999E-2</v>
      </c>
      <c r="AV15" s="22">
        <v>-0.318693</v>
      </c>
      <c r="AW15" s="22">
        <v>-0.16970199999999999</v>
      </c>
      <c r="AX15" s="22">
        <v>-0.12918959999999999</v>
      </c>
      <c r="AY15" s="22">
        <v>-4.2054899999999999E-2</v>
      </c>
      <c r="AZ15" s="22">
        <v>7.5948500000000002E-2</v>
      </c>
      <c r="BA15" s="22">
        <v>-3.6180400000000001E-2</v>
      </c>
      <c r="BB15" s="22">
        <v>-7.8133400000000006E-2</v>
      </c>
      <c r="BC15" s="22">
        <v>-5.9436700000000002E-2</v>
      </c>
      <c r="BD15" s="22">
        <v>-0.17179269999999999</v>
      </c>
      <c r="BE15" s="22">
        <v>-1.1774400000000001E-2</v>
      </c>
      <c r="BF15" s="22">
        <v>2.5367500000000001E-2</v>
      </c>
      <c r="BG15" s="22">
        <v>-7.1443900000000005E-2</v>
      </c>
      <c r="BH15" s="22">
        <v>-0.40761370000000002</v>
      </c>
      <c r="BI15" s="22">
        <v>8.2276699999999994E-2</v>
      </c>
      <c r="BJ15" s="22">
        <v>-7.6804499999999998E-2</v>
      </c>
      <c r="BK15" s="22">
        <v>-0.21648419999999999</v>
      </c>
      <c r="BL15" s="22">
        <v>9.0904399999999996E-2</v>
      </c>
      <c r="BM15" s="22">
        <v>-0.11099059999999999</v>
      </c>
      <c r="BN15" s="22">
        <v>-0.10907940000000001</v>
      </c>
      <c r="BO15" s="22">
        <v>-6.0581000000000003E-3</v>
      </c>
      <c r="BP15" s="22">
        <v>-2.66628E-2</v>
      </c>
      <c r="BQ15" s="22">
        <v>7.0127599999999998E-2</v>
      </c>
      <c r="BR15" s="22">
        <v>0.10929990000000001</v>
      </c>
      <c r="BS15" s="22">
        <v>0.19894120000000001</v>
      </c>
      <c r="BT15" s="22">
        <v>-0.1322487</v>
      </c>
      <c r="BU15" s="22">
        <v>-1.9606700000000001E-2</v>
      </c>
      <c r="BV15" s="22">
        <v>-8.2806000000000008E-3</v>
      </c>
      <c r="BW15" s="22">
        <v>7.50725E-2</v>
      </c>
      <c r="BX15" s="22">
        <v>0.2395369</v>
      </c>
      <c r="BY15" s="22">
        <v>4.4371500000000001E-2</v>
      </c>
      <c r="BZ15" s="22">
        <v>7.3426999999999997E-3</v>
      </c>
      <c r="CA15" s="22">
        <v>3.5569000000000003E-2</v>
      </c>
      <c r="CB15" s="22">
        <v>-8.86237E-2</v>
      </c>
      <c r="CC15" s="22">
        <v>4.5451499999999999E-2</v>
      </c>
      <c r="CD15" s="22">
        <v>7.3416099999999998E-2</v>
      </c>
      <c r="CE15" s="22">
        <v>-1.0808099999999999E-2</v>
      </c>
      <c r="CF15" s="22">
        <v>-0.27179569999999997</v>
      </c>
      <c r="CG15" s="22">
        <v>0.1398566</v>
      </c>
      <c r="CH15" s="22">
        <v>-9.8320000000000005E-3</v>
      </c>
      <c r="CI15" s="22">
        <v>-0.13701430000000001</v>
      </c>
      <c r="CJ15" s="22">
        <v>0.22724259999999999</v>
      </c>
      <c r="CK15" s="22">
        <v>-1.16607E-2</v>
      </c>
      <c r="CL15" s="22">
        <v>-1.1943199999999999E-2</v>
      </c>
      <c r="CM15" s="22">
        <v>9.0746999999999994E-2</v>
      </c>
      <c r="CN15" s="22">
        <v>5.5073299999999999E-2</v>
      </c>
      <c r="CO15" s="22">
        <v>0.13481969999999999</v>
      </c>
      <c r="CP15" s="22">
        <v>0.1890946</v>
      </c>
      <c r="CQ15" s="22">
        <v>0.28910079999999999</v>
      </c>
      <c r="CR15" s="22">
        <v>-3.1178999999999998E-3</v>
      </c>
      <c r="CS15" s="22">
        <v>8.4348800000000002E-2</v>
      </c>
      <c r="CT15" s="22">
        <v>7.5460700000000006E-2</v>
      </c>
      <c r="CU15" s="22">
        <v>0.15619459999999999</v>
      </c>
      <c r="CV15" s="22">
        <v>0.35283779999999998</v>
      </c>
      <c r="CW15" s="22">
        <v>0.1001616</v>
      </c>
      <c r="CX15" s="22">
        <v>6.6543199999999997E-2</v>
      </c>
      <c r="CY15" s="22">
        <v>0.13057460000000001</v>
      </c>
      <c r="CZ15" s="22">
        <v>-5.4546000000000004E-3</v>
      </c>
      <c r="DA15" s="22">
        <v>0.1026774</v>
      </c>
      <c r="DB15" s="22">
        <v>0.12146469999999999</v>
      </c>
      <c r="DC15" s="22">
        <v>4.9827700000000003E-2</v>
      </c>
      <c r="DD15" s="22">
        <v>-0.1359776</v>
      </c>
      <c r="DE15" s="22">
        <v>0.19743659999999999</v>
      </c>
      <c r="DF15" s="22">
        <v>5.7140400000000001E-2</v>
      </c>
      <c r="DG15" s="22">
        <v>-5.7544400000000002E-2</v>
      </c>
      <c r="DH15" s="22">
        <v>0.36358079999999998</v>
      </c>
      <c r="DI15" s="22">
        <v>8.7669300000000006E-2</v>
      </c>
      <c r="DJ15" s="22">
        <v>8.5193000000000005E-2</v>
      </c>
      <c r="DK15" s="22">
        <v>0.1875521</v>
      </c>
      <c r="DL15" s="22">
        <v>0.1368094</v>
      </c>
      <c r="DM15" s="22">
        <v>0.19951189999999999</v>
      </c>
      <c r="DN15" s="22">
        <v>0.2688893</v>
      </c>
      <c r="DO15" s="22">
        <v>0.37926029999999999</v>
      </c>
      <c r="DP15" s="22">
        <v>0.12601290000000001</v>
      </c>
      <c r="DQ15" s="22">
        <v>0.18830430000000001</v>
      </c>
      <c r="DR15" s="22">
        <v>0.15920190000000001</v>
      </c>
      <c r="DS15" s="22">
        <v>0.23731659999999999</v>
      </c>
      <c r="DT15" s="22">
        <v>0.46613870000000002</v>
      </c>
      <c r="DU15" s="22">
        <v>0.1559516</v>
      </c>
      <c r="DV15" s="22">
        <v>0.12574370000000001</v>
      </c>
      <c r="DW15" s="22">
        <v>0.26774769999999998</v>
      </c>
      <c r="DX15" s="22">
        <v>0.1146282</v>
      </c>
      <c r="DY15" s="22">
        <v>0.18530250000000001</v>
      </c>
      <c r="DZ15" s="22">
        <v>0.19083919999999999</v>
      </c>
      <c r="EA15" s="22">
        <v>0.137376</v>
      </c>
      <c r="EB15" s="22">
        <v>6.0122000000000002E-2</v>
      </c>
      <c r="EC15" s="22">
        <v>0.28057280000000001</v>
      </c>
      <c r="ED15" s="22">
        <v>0.153838</v>
      </c>
      <c r="EE15" s="22">
        <v>5.7197499999999998E-2</v>
      </c>
      <c r="EF15" s="22">
        <v>0.56043140000000002</v>
      </c>
      <c r="EG15" s="22">
        <v>0.23108590000000001</v>
      </c>
      <c r="EH15" s="22">
        <v>0.22544220000000001</v>
      </c>
      <c r="EI15" s="22">
        <v>0.32732329999999998</v>
      </c>
      <c r="EJ15" s="22">
        <v>0.25482329999999997</v>
      </c>
      <c r="EK15" s="22">
        <v>0.29291699999999998</v>
      </c>
      <c r="EL15" s="22">
        <v>0.3841001</v>
      </c>
      <c r="EM15" s="22">
        <v>0.50943620000000001</v>
      </c>
      <c r="EN15" s="22">
        <v>0.31245729999999999</v>
      </c>
      <c r="EO15" s="22">
        <v>0.33839950000000002</v>
      </c>
      <c r="EP15" s="22">
        <v>0.2801109</v>
      </c>
      <c r="EQ15" s="22">
        <v>0.35444399999999998</v>
      </c>
      <c r="ER15" s="22">
        <v>0.62972709999999998</v>
      </c>
      <c r="ES15" s="22">
        <v>0.23650360000000001</v>
      </c>
      <c r="ET15" s="22">
        <v>0.21121980000000001</v>
      </c>
      <c r="EU15" s="22">
        <v>52.071849999999998</v>
      </c>
      <c r="EV15" s="22">
        <v>51.60792</v>
      </c>
      <c r="EW15" s="22">
        <v>51.297060000000002</v>
      </c>
      <c r="EX15" s="22">
        <v>50.639899999999997</v>
      </c>
      <c r="EY15" s="22">
        <v>50.916440000000001</v>
      </c>
      <c r="EZ15" s="22">
        <v>50.607219999999998</v>
      </c>
      <c r="FA15" s="22">
        <v>49.826839999999997</v>
      </c>
      <c r="FB15" s="22">
        <v>49.667299999999997</v>
      </c>
      <c r="FC15" s="22">
        <v>53.524659999999997</v>
      </c>
      <c r="FD15" s="22">
        <v>57.942050000000002</v>
      </c>
      <c r="FE15" s="22">
        <v>61.592219999999998</v>
      </c>
      <c r="FF15" s="22">
        <v>63.955629999999999</v>
      </c>
      <c r="FG15" s="22">
        <v>65.386300000000006</v>
      </c>
      <c r="FH15" s="22">
        <v>65.645930000000007</v>
      </c>
      <c r="FI15" s="22">
        <v>65.030709999999999</v>
      </c>
      <c r="FJ15" s="22">
        <v>63.623139999999999</v>
      </c>
      <c r="FK15" s="22">
        <v>61.831040000000002</v>
      </c>
      <c r="FL15" s="22">
        <v>58.86918</v>
      </c>
      <c r="FM15" s="22">
        <v>56.980919999999998</v>
      </c>
      <c r="FN15" s="22">
        <v>55.179029999999997</v>
      </c>
      <c r="FO15" s="22">
        <v>54.47504</v>
      </c>
      <c r="FP15" s="22">
        <v>54.244430000000001</v>
      </c>
      <c r="FQ15" s="22">
        <v>53.096519999999998</v>
      </c>
      <c r="FR15" s="22">
        <v>52.384740000000001</v>
      </c>
      <c r="FS15" s="22">
        <v>1.6755660000000001</v>
      </c>
      <c r="FT15" s="22">
        <v>9.5106200000000002E-2</v>
      </c>
      <c r="FU15" s="22">
        <v>0.1343847</v>
      </c>
    </row>
    <row r="16" spans="1:178" x14ac:dyDescent="0.3">
      <c r="A16" s="13" t="s">
        <v>226</v>
      </c>
      <c r="B16" s="13" t="s">
        <v>0</v>
      </c>
      <c r="C16" s="13" t="s">
        <v>263</v>
      </c>
      <c r="D16" s="34" t="s">
        <v>232</v>
      </c>
      <c r="E16" s="23" t="s">
        <v>221</v>
      </c>
      <c r="F16" s="23">
        <v>1777</v>
      </c>
      <c r="G16" s="22">
        <v>1.511163</v>
      </c>
      <c r="H16" s="22">
        <v>1.2745070000000001</v>
      </c>
      <c r="I16" s="22">
        <v>1.1694960000000001</v>
      </c>
      <c r="J16" s="22">
        <v>1.03538</v>
      </c>
      <c r="K16" s="22">
        <v>1.1230249999999999</v>
      </c>
      <c r="L16" s="22">
        <v>1.571105</v>
      </c>
      <c r="M16" s="22">
        <v>2.0727340000000001</v>
      </c>
      <c r="N16" s="22">
        <v>1.532267</v>
      </c>
      <c r="O16" s="22">
        <v>0.32555509999999999</v>
      </c>
      <c r="P16" s="22">
        <v>-0.94198599999999999</v>
      </c>
      <c r="Q16" s="22">
        <v>-1.648714</v>
      </c>
      <c r="R16" s="22">
        <v>-1.932288</v>
      </c>
      <c r="S16" s="22">
        <v>-1.801061</v>
      </c>
      <c r="T16" s="22">
        <v>-1.5783020000000001</v>
      </c>
      <c r="U16" s="22">
        <v>-0.70207759999999997</v>
      </c>
      <c r="V16" s="22">
        <v>0.63599340000000004</v>
      </c>
      <c r="W16" s="22">
        <v>1.9176280000000001</v>
      </c>
      <c r="X16" s="22">
        <v>2.6810610000000001</v>
      </c>
      <c r="Y16" s="22">
        <v>2.8482729999999998</v>
      </c>
      <c r="Z16" s="22">
        <v>2.7499129999999998</v>
      </c>
      <c r="AA16" s="22">
        <v>2.6613099999999998</v>
      </c>
      <c r="AB16" s="22">
        <v>2.4536129999999998</v>
      </c>
      <c r="AC16" s="22">
        <v>2.1865929999999998</v>
      </c>
      <c r="AD16" s="22">
        <v>1.8613379999999999</v>
      </c>
      <c r="AE16" s="22">
        <v>-5.4488700000000001E-2</v>
      </c>
      <c r="AF16" s="22">
        <v>-0.28790559999999998</v>
      </c>
      <c r="AG16" s="22">
        <v>-0.31539349999999999</v>
      </c>
      <c r="AH16" s="22">
        <v>-0.56027110000000002</v>
      </c>
      <c r="AI16" s="22">
        <v>-0.48078880000000002</v>
      </c>
      <c r="AJ16" s="22">
        <v>1.37413E-2</v>
      </c>
      <c r="AK16" s="22">
        <v>0.21446680000000001</v>
      </c>
      <c r="AL16" s="22">
        <v>2.3320199999999999E-2</v>
      </c>
      <c r="AM16" s="22">
        <v>-0.1642044</v>
      </c>
      <c r="AN16" s="22">
        <v>-0.38750839999999998</v>
      </c>
      <c r="AO16" s="22">
        <v>-0.44361149999999999</v>
      </c>
      <c r="AP16" s="22">
        <v>-0.41010639999999998</v>
      </c>
      <c r="AQ16" s="22">
        <v>-0.43772939999999999</v>
      </c>
      <c r="AR16" s="22">
        <v>-0.61409179999999997</v>
      </c>
      <c r="AS16" s="22">
        <v>-0.41253899999999999</v>
      </c>
      <c r="AT16" s="22">
        <v>-0.17845349999999999</v>
      </c>
      <c r="AU16" s="22">
        <v>5.2325499999999997E-2</v>
      </c>
      <c r="AV16" s="22">
        <v>0.18291979999999999</v>
      </c>
      <c r="AW16" s="22">
        <v>0.22019240000000001</v>
      </c>
      <c r="AX16" s="22">
        <v>0.1465755</v>
      </c>
      <c r="AY16" s="22">
        <v>0.14817140000000001</v>
      </c>
      <c r="AZ16" s="22">
        <v>0.1067651</v>
      </c>
      <c r="BA16" s="22">
        <v>0.13118289999999999</v>
      </c>
      <c r="BB16" s="22">
        <v>0.1059653</v>
      </c>
      <c r="BC16" s="22">
        <v>1.1624999999999999E-3</v>
      </c>
      <c r="BD16" s="22">
        <v>-0.1718771</v>
      </c>
      <c r="BE16" s="22">
        <v>-0.20727209999999999</v>
      </c>
      <c r="BF16" s="22">
        <v>-0.37088949999999998</v>
      </c>
      <c r="BG16" s="22">
        <v>-0.29669430000000002</v>
      </c>
      <c r="BH16" s="22">
        <v>8.0852400000000005E-2</v>
      </c>
      <c r="BI16" s="22">
        <v>0.32142330000000002</v>
      </c>
      <c r="BJ16" s="22">
        <v>0.1101505</v>
      </c>
      <c r="BK16" s="22">
        <v>-5.0942000000000001E-2</v>
      </c>
      <c r="BL16" s="22">
        <v>-0.23370859999999999</v>
      </c>
      <c r="BM16" s="22">
        <v>-0.2597681</v>
      </c>
      <c r="BN16" s="22">
        <v>-0.1947846</v>
      </c>
      <c r="BO16" s="22">
        <v>-0.1746655</v>
      </c>
      <c r="BP16" s="22">
        <v>-0.36112759999999999</v>
      </c>
      <c r="BQ16" s="22">
        <v>-0.22192400000000001</v>
      </c>
      <c r="BR16" s="22">
        <v>-1.5094E-2</v>
      </c>
      <c r="BS16" s="22">
        <v>0.17334930000000001</v>
      </c>
      <c r="BT16" s="22">
        <v>0.28929129999999997</v>
      </c>
      <c r="BU16" s="22">
        <v>0.31139129999999998</v>
      </c>
      <c r="BV16" s="22">
        <v>0.22294710000000001</v>
      </c>
      <c r="BW16" s="22">
        <v>0.2181476</v>
      </c>
      <c r="BX16" s="22">
        <v>0.17338870000000001</v>
      </c>
      <c r="BY16" s="22">
        <v>0.1999341</v>
      </c>
      <c r="BZ16" s="22">
        <v>0.1800158</v>
      </c>
      <c r="CA16" s="22">
        <v>3.97063E-2</v>
      </c>
      <c r="CB16" s="22">
        <v>-9.1516E-2</v>
      </c>
      <c r="CC16" s="22">
        <v>-0.13238759999999999</v>
      </c>
      <c r="CD16" s="22">
        <v>-0.2397243</v>
      </c>
      <c r="CE16" s="22">
        <v>-0.16919100000000001</v>
      </c>
      <c r="CF16" s="22">
        <v>0.12733330000000001</v>
      </c>
      <c r="CG16" s="22">
        <v>0.39550099999999999</v>
      </c>
      <c r="CH16" s="22">
        <v>0.17028889999999999</v>
      </c>
      <c r="CI16" s="22">
        <v>2.7503300000000001E-2</v>
      </c>
      <c r="CJ16" s="22">
        <v>-0.1271873</v>
      </c>
      <c r="CK16" s="22">
        <v>-0.1324388</v>
      </c>
      <c r="CL16" s="22">
        <v>-4.5653300000000001E-2</v>
      </c>
      <c r="CM16" s="22">
        <v>7.5318E-3</v>
      </c>
      <c r="CN16" s="22">
        <v>-0.18592549999999999</v>
      </c>
      <c r="CO16" s="22">
        <v>-8.9904600000000001E-2</v>
      </c>
      <c r="CP16" s="22">
        <v>9.8048399999999994E-2</v>
      </c>
      <c r="CQ16" s="22">
        <v>0.25717010000000001</v>
      </c>
      <c r="CR16" s="22">
        <v>0.36296390000000001</v>
      </c>
      <c r="CS16" s="22">
        <v>0.37455529999999998</v>
      </c>
      <c r="CT16" s="22">
        <v>0.27584180000000003</v>
      </c>
      <c r="CU16" s="22">
        <v>0.26661299999999999</v>
      </c>
      <c r="CV16" s="22">
        <v>0.21953210000000001</v>
      </c>
      <c r="CW16" s="22">
        <v>0.24755099999999999</v>
      </c>
      <c r="CX16" s="22">
        <v>0.23130300000000001</v>
      </c>
      <c r="CY16" s="22">
        <v>7.8250200000000006E-2</v>
      </c>
      <c r="CZ16" s="22">
        <v>-1.1155E-2</v>
      </c>
      <c r="DA16" s="22">
        <v>-5.7502999999999999E-2</v>
      </c>
      <c r="DB16" s="22">
        <v>-0.10855919999999999</v>
      </c>
      <c r="DC16" s="22">
        <v>-4.1687700000000001E-2</v>
      </c>
      <c r="DD16" s="22">
        <v>0.1738142</v>
      </c>
      <c r="DE16" s="22">
        <v>0.46957870000000002</v>
      </c>
      <c r="DF16" s="22">
        <v>0.2304273</v>
      </c>
      <c r="DG16" s="22">
        <v>0.1059485</v>
      </c>
      <c r="DH16" s="22">
        <v>-2.06661E-2</v>
      </c>
      <c r="DI16" s="22">
        <v>-5.1094000000000001E-3</v>
      </c>
      <c r="DJ16" s="22">
        <v>0.1034779</v>
      </c>
      <c r="DK16" s="22">
        <v>0.18972900000000001</v>
      </c>
      <c r="DL16" s="22">
        <v>-1.07233E-2</v>
      </c>
      <c r="DM16" s="22">
        <v>4.2114800000000001E-2</v>
      </c>
      <c r="DN16" s="22">
        <v>0.21119070000000001</v>
      </c>
      <c r="DO16" s="22">
        <v>0.34099079999999998</v>
      </c>
      <c r="DP16" s="22">
        <v>0.43663639999999998</v>
      </c>
      <c r="DQ16" s="22">
        <v>0.43771939999999998</v>
      </c>
      <c r="DR16" s="22">
        <v>0.32873649999999999</v>
      </c>
      <c r="DS16" s="22">
        <v>0.31507829999999998</v>
      </c>
      <c r="DT16" s="22">
        <v>0.26567540000000001</v>
      </c>
      <c r="DU16" s="22">
        <v>0.29516789999999998</v>
      </c>
      <c r="DV16" s="22">
        <v>0.28259010000000001</v>
      </c>
      <c r="DW16" s="22">
        <v>0.1339014</v>
      </c>
      <c r="DX16" s="22">
        <v>0.10487349999999999</v>
      </c>
      <c r="DY16" s="22">
        <v>5.0618299999999998E-2</v>
      </c>
      <c r="DZ16" s="22">
        <v>8.0822400000000003E-2</v>
      </c>
      <c r="EA16" s="22">
        <v>0.1424068</v>
      </c>
      <c r="EB16" s="22">
        <v>0.24092520000000001</v>
      </c>
      <c r="EC16" s="22">
        <v>0.57653520000000003</v>
      </c>
      <c r="ED16" s="22">
        <v>0.31725750000000003</v>
      </c>
      <c r="EE16" s="22">
        <v>0.21921089999999999</v>
      </c>
      <c r="EF16" s="22">
        <v>0.13313359999999999</v>
      </c>
      <c r="EG16" s="22">
        <v>0.178734</v>
      </c>
      <c r="EH16" s="22">
        <v>0.31879960000000002</v>
      </c>
      <c r="EI16" s="22">
        <v>0.4527929</v>
      </c>
      <c r="EJ16" s="22">
        <v>0.24224080000000001</v>
      </c>
      <c r="EK16" s="22">
        <v>0.23272979999999999</v>
      </c>
      <c r="EL16" s="22">
        <v>0.3745503</v>
      </c>
      <c r="EM16" s="22">
        <v>0.4620146</v>
      </c>
      <c r="EN16" s="22">
        <v>0.54300789999999999</v>
      </c>
      <c r="EO16" s="22">
        <v>0.52891829999999995</v>
      </c>
      <c r="EP16" s="22">
        <v>0.40510810000000003</v>
      </c>
      <c r="EQ16" s="22">
        <v>0.38505460000000002</v>
      </c>
      <c r="ER16" s="22">
        <v>0.33229900000000001</v>
      </c>
      <c r="ES16" s="22">
        <v>0.3639192</v>
      </c>
      <c r="ET16" s="22">
        <v>0.35664059999999997</v>
      </c>
      <c r="EU16" s="22">
        <v>43.397060000000003</v>
      </c>
      <c r="EV16" s="22">
        <v>42.397779999999997</v>
      </c>
      <c r="EW16" s="22">
        <v>41.697369999999999</v>
      </c>
      <c r="EX16" s="22">
        <v>41.599899999999998</v>
      </c>
      <c r="EY16" s="22">
        <v>41.630589999999998</v>
      </c>
      <c r="EZ16" s="22">
        <v>40.987990000000003</v>
      </c>
      <c r="FA16" s="22">
        <v>41.035899999999998</v>
      </c>
      <c r="FB16" s="22">
        <v>41.53219</v>
      </c>
      <c r="FC16" s="22">
        <v>45.886209999999998</v>
      </c>
      <c r="FD16" s="22">
        <v>53.383589999999998</v>
      </c>
      <c r="FE16" s="22">
        <v>59.381070000000001</v>
      </c>
      <c r="FF16" s="22">
        <v>62.237540000000003</v>
      </c>
      <c r="FG16" s="22">
        <v>63.883859999999999</v>
      </c>
      <c r="FH16" s="22">
        <v>64.629450000000006</v>
      </c>
      <c r="FI16" s="22">
        <v>64.339259999999996</v>
      </c>
      <c r="FJ16" s="22">
        <v>63.541780000000003</v>
      </c>
      <c r="FK16" s="22">
        <v>60.944940000000003</v>
      </c>
      <c r="FL16" s="22">
        <v>54.93627</v>
      </c>
      <c r="FM16" s="22">
        <v>52.07779</v>
      </c>
      <c r="FN16" s="22">
        <v>49.479900000000001</v>
      </c>
      <c r="FO16" s="22">
        <v>48.133220000000001</v>
      </c>
      <c r="FP16" s="22">
        <v>47.033769999999997</v>
      </c>
      <c r="FQ16" s="22">
        <v>45.889209999999999</v>
      </c>
      <c r="FR16" s="22">
        <v>44.727400000000003</v>
      </c>
      <c r="FS16" s="22">
        <v>2.191319</v>
      </c>
      <c r="FT16" s="22">
        <v>0.14672850000000001</v>
      </c>
      <c r="FU16" s="22">
        <v>0.1055133</v>
      </c>
    </row>
    <row r="17" spans="1:177" x14ac:dyDescent="0.3">
      <c r="A17" s="13" t="s">
        <v>226</v>
      </c>
      <c r="B17" s="13" t="s">
        <v>0</v>
      </c>
      <c r="C17" s="13" t="s">
        <v>263</v>
      </c>
      <c r="D17" s="34" t="s">
        <v>244</v>
      </c>
      <c r="E17" s="23" t="s">
        <v>219</v>
      </c>
      <c r="F17" s="23">
        <v>3544</v>
      </c>
      <c r="G17" s="22">
        <v>3.315283</v>
      </c>
      <c r="H17" s="22">
        <v>2.7357309999999999</v>
      </c>
      <c r="I17" s="22">
        <v>2.911845</v>
      </c>
      <c r="J17" s="22">
        <v>2.3778489999999999</v>
      </c>
      <c r="K17" s="22">
        <v>2.46462</v>
      </c>
      <c r="L17" s="22">
        <v>2.9263340000000002</v>
      </c>
      <c r="M17" s="22">
        <v>4.0867810000000002</v>
      </c>
      <c r="N17" s="22">
        <v>2.389529</v>
      </c>
      <c r="O17" s="22">
        <v>0.71123809999999998</v>
      </c>
      <c r="P17" s="22">
        <v>0.52543130000000005</v>
      </c>
      <c r="Q17" s="22">
        <v>0.93389409999999995</v>
      </c>
      <c r="R17" s="22">
        <v>1.3236429999999999</v>
      </c>
      <c r="S17" s="22">
        <v>2.3445320000000001</v>
      </c>
      <c r="T17" s="22">
        <v>2.9276110000000002</v>
      </c>
      <c r="U17" s="22">
        <v>3.5042930000000001</v>
      </c>
      <c r="V17" s="22">
        <v>3.9334060000000002</v>
      </c>
      <c r="W17" s="22">
        <v>4.6856770000000001</v>
      </c>
      <c r="X17" s="22">
        <v>5.9759900000000004</v>
      </c>
      <c r="Y17" s="22">
        <v>5.996651</v>
      </c>
      <c r="Z17" s="22">
        <v>6.0142680000000004</v>
      </c>
      <c r="AA17" s="22">
        <v>5.6381880000000004</v>
      </c>
      <c r="AB17" s="22">
        <v>5.382987</v>
      </c>
      <c r="AC17" s="22">
        <v>3.913745</v>
      </c>
      <c r="AD17" s="22">
        <v>3.6703769999999998</v>
      </c>
      <c r="AE17" s="22">
        <v>-0.1116134</v>
      </c>
      <c r="AF17" s="22">
        <v>-0.73454269999999999</v>
      </c>
      <c r="AG17" s="22">
        <v>-0.25753989999999999</v>
      </c>
      <c r="AH17" s="22">
        <v>-0.97052400000000005</v>
      </c>
      <c r="AI17" s="22">
        <v>-0.63197530000000002</v>
      </c>
      <c r="AJ17" s="22">
        <v>-0.37553880000000001</v>
      </c>
      <c r="AK17" s="22">
        <v>0.3373505</v>
      </c>
      <c r="AL17" s="22">
        <v>-5.3454300000000003E-2</v>
      </c>
      <c r="AM17" s="22">
        <v>-0.56660949999999999</v>
      </c>
      <c r="AN17" s="22">
        <v>-0.8088881</v>
      </c>
      <c r="AO17" s="22">
        <v>-1.1792180000000001</v>
      </c>
      <c r="AP17" s="22">
        <v>-0.65609220000000001</v>
      </c>
      <c r="AQ17" s="22">
        <v>-0.7124914</v>
      </c>
      <c r="AR17" s="22">
        <v>-0.94878580000000001</v>
      </c>
      <c r="AS17" s="22">
        <v>-0.72718570000000005</v>
      </c>
      <c r="AT17" s="22">
        <v>-0.68189599999999995</v>
      </c>
      <c r="AU17" s="22">
        <v>-0.41217090000000001</v>
      </c>
      <c r="AV17" s="22">
        <v>0.23101840000000001</v>
      </c>
      <c r="AW17" s="22">
        <v>0.22127260000000001</v>
      </c>
      <c r="AX17" s="22">
        <v>0.35689070000000001</v>
      </c>
      <c r="AY17" s="22">
        <v>0.27857310000000002</v>
      </c>
      <c r="AZ17" s="22">
        <v>0.1538176</v>
      </c>
      <c r="BA17" s="22">
        <v>-0.1290558</v>
      </c>
      <c r="BB17" s="22">
        <v>0.1231336</v>
      </c>
      <c r="BC17" s="22">
        <v>4.8171699999999998E-2</v>
      </c>
      <c r="BD17" s="22">
        <v>-0.44775160000000003</v>
      </c>
      <c r="BE17" s="22">
        <v>-5.9474800000000001E-2</v>
      </c>
      <c r="BF17" s="22">
        <v>-0.59316460000000004</v>
      </c>
      <c r="BG17" s="22">
        <v>-0.39427669999999998</v>
      </c>
      <c r="BH17" s="22">
        <v>-0.14077770000000001</v>
      </c>
      <c r="BI17" s="22">
        <v>0.53714660000000003</v>
      </c>
      <c r="BJ17" s="22">
        <v>0.13863690000000001</v>
      </c>
      <c r="BK17" s="22">
        <v>-0.31932139999999998</v>
      </c>
      <c r="BL17" s="22">
        <v>-0.46313359999999998</v>
      </c>
      <c r="BM17" s="22">
        <v>-0.7282402</v>
      </c>
      <c r="BN17" s="22">
        <v>-0.20157820000000001</v>
      </c>
      <c r="BO17" s="22">
        <v>-0.29134559999999998</v>
      </c>
      <c r="BP17" s="22">
        <v>-0.48379719999999998</v>
      </c>
      <c r="BQ17" s="22">
        <v>-0.2472087</v>
      </c>
      <c r="BR17" s="22">
        <v>-0.21841720000000001</v>
      </c>
      <c r="BS17" s="22">
        <v>4.1684600000000002E-2</v>
      </c>
      <c r="BT17" s="22">
        <v>0.61581620000000004</v>
      </c>
      <c r="BU17" s="22">
        <v>0.50988820000000001</v>
      </c>
      <c r="BV17" s="22">
        <v>0.6446672</v>
      </c>
      <c r="BW17" s="22">
        <v>0.52001269999999999</v>
      </c>
      <c r="BX17" s="22">
        <v>0.62579949999999995</v>
      </c>
      <c r="BY17" s="22">
        <v>5.4801799999999998E-2</v>
      </c>
      <c r="BZ17" s="22">
        <v>0.36377910000000002</v>
      </c>
      <c r="CA17" s="22">
        <v>0.15883829999999999</v>
      </c>
      <c r="CB17" s="22">
        <v>-0.24912100000000001</v>
      </c>
      <c r="CC17" s="22">
        <v>7.7704400000000007E-2</v>
      </c>
      <c r="CD17" s="22">
        <v>-0.3318065</v>
      </c>
      <c r="CE17" s="22">
        <v>-0.2296474</v>
      </c>
      <c r="CF17" s="22">
        <v>2.1817099999999999E-2</v>
      </c>
      <c r="CG17" s="22">
        <v>0.67552469999999998</v>
      </c>
      <c r="CH17" s="22">
        <v>0.2716787</v>
      </c>
      <c r="CI17" s="22">
        <v>-0.1480504</v>
      </c>
      <c r="CJ17" s="22">
        <v>-0.22366510000000001</v>
      </c>
      <c r="CK17" s="22">
        <v>-0.4158945</v>
      </c>
      <c r="CL17" s="22">
        <v>0.11321680000000001</v>
      </c>
      <c r="CM17" s="22">
        <v>3.3869999999999999E-4</v>
      </c>
      <c r="CN17" s="22">
        <v>-0.16174740000000001</v>
      </c>
      <c r="CO17" s="22">
        <v>8.5222000000000006E-2</v>
      </c>
      <c r="CP17" s="22">
        <v>0.10258680000000001</v>
      </c>
      <c r="CQ17" s="22">
        <v>0.35602349999999999</v>
      </c>
      <c r="CR17" s="22">
        <v>0.8823261</v>
      </c>
      <c r="CS17" s="22">
        <v>0.70978249999999998</v>
      </c>
      <c r="CT17" s="22">
        <v>0.84398039999999996</v>
      </c>
      <c r="CU17" s="22">
        <v>0.68723299999999998</v>
      </c>
      <c r="CV17" s="22">
        <v>0.95269280000000001</v>
      </c>
      <c r="CW17" s="22">
        <v>0.182141</v>
      </c>
      <c r="CX17" s="22">
        <v>0.53044939999999996</v>
      </c>
      <c r="CY17" s="22">
        <v>0.26950499999999999</v>
      </c>
      <c r="CZ17" s="22">
        <v>-5.0490399999999998E-2</v>
      </c>
      <c r="DA17" s="22">
        <v>0.21488370000000001</v>
      </c>
      <c r="DB17" s="22">
        <v>-7.0448499999999997E-2</v>
      </c>
      <c r="DC17" s="22">
        <v>-6.5018000000000006E-2</v>
      </c>
      <c r="DD17" s="22">
        <v>0.18441199999999999</v>
      </c>
      <c r="DE17" s="22">
        <v>0.81390289999999998</v>
      </c>
      <c r="DF17" s="22">
        <v>0.40472049999999998</v>
      </c>
      <c r="DG17" s="22">
        <v>2.3220600000000001E-2</v>
      </c>
      <c r="DH17" s="22">
        <v>1.5803399999999999E-2</v>
      </c>
      <c r="DI17" s="22">
        <v>-0.1035488</v>
      </c>
      <c r="DJ17" s="22">
        <v>0.4280118</v>
      </c>
      <c r="DK17" s="22">
        <v>0.29202289999999997</v>
      </c>
      <c r="DL17" s="22">
        <v>0.16030230000000001</v>
      </c>
      <c r="DM17" s="22">
        <v>0.41765269999999999</v>
      </c>
      <c r="DN17" s="22">
        <v>0.42359069999999999</v>
      </c>
      <c r="DO17" s="22">
        <v>0.67036249999999997</v>
      </c>
      <c r="DP17" s="22">
        <v>1.148836</v>
      </c>
      <c r="DQ17" s="22">
        <v>0.90967679999999995</v>
      </c>
      <c r="DR17" s="22">
        <v>1.043293</v>
      </c>
      <c r="DS17" s="22">
        <v>0.85445329999999997</v>
      </c>
      <c r="DT17" s="22">
        <v>1.2795859999999999</v>
      </c>
      <c r="DU17" s="22">
        <v>0.30948019999999998</v>
      </c>
      <c r="DV17" s="22">
        <v>0.69711970000000001</v>
      </c>
      <c r="DW17" s="22">
        <v>0.42929010000000001</v>
      </c>
      <c r="DX17" s="22">
        <v>0.2363007</v>
      </c>
      <c r="DY17" s="22">
        <v>0.4129487</v>
      </c>
      <c r="DZ17" s="22">
        <v>0.30691089999999999</v>
      </c>
      <c r="EA17" s="22">
        <v>0.17268059999999999</v>
      </c>
      <c r="EB17" s="22">
        <v>0.41917310000000002</v>
      </c>
      <c r="EC17" s="22">
        <v>1.0136989999999999</v>
      </c>
      <c r="ED17" s="22">
        <v>0.59681169999999995</v>
      </c>
      <c r="EE17" s="22">
        <v>0.27050869999999999</v>
      </c>
      <c r="EF17" s="22">
        <v>0.36155799999999999</v>
      </c>
      <c r="EG17" s="22">
        <v>0.34742869999999998</v>
      </c>
      <c r="EH17" s="22">
        <v>0.88252580000000003</v>
      </c>
      <c r="EI17" s="22">
        <v>0.71316869999999999</v>
      </c>
      <c r="EJ17" s="22">
        <v>0.62529100000000004</v>
      </c>
      <c r="EK17" s="22">
        <v>0.89762969999999997</v>
      </c>
      <c r="EL17" s="22">
        <v>0.88706949999999996</v>
      </c>
      <c r="EM17" s="22">
        <v>1.1242179999999999</v>
      </c>
      <c r="EN17" s="22">
        <v>1.5336339999999999</v>
      </c>
      <c r="EO17" s="22">
        <v>1.1982919999999999</v>
      </c>
      <c r="EP17" s="22">
        <v>1.33107</v>
      </c>
      <c r="EQ17" s="22">
        <v>1.095893</v>
      </c>
      <c r="ER17" s="22">
        <v>1.751568</v>
      </c>
      <c r="ES17" s="22">
        <v>0.49333779999999999</v>
      </c>
      <c r="ET17" s="22">
        <v>0.93776519999999997</v>
      </c>
      <c r="EU17" s="22">
        <v>42.944319999999998</v>
      </c>
      <c r="EV17" s="22">
        <v>40.487279999999998</v>
      </c>
      <c r="EW17" s="22">
        <v>40.455840000000002</v>
      </c>
      <c r="EX17" s="22">
        <v>39.910490000000003</v>
      </c>
      <c r="EY17" s="22">
        <v>40.877850000000002</v>
      </c>
      <c r="EZ17" s="22">
        <v>40.863930000000003</v>
      </c>
      <c r="FA17" s="22">
        <v>39.381450000000001</v>
      </c>
      <c r="FB17" s="22">
        <v>38.953440000000001</v>
      </c>
      <c r="FC17" s="22">
        <v>46.348820000000003</v>
      </c>
      <c r="FD17" s="22">
        <v>57.32891</v>
      </c>
      <c r="FE17" s="22">
        <v>58.940730000000002</v>
      </c>
      <c r="FF17" s="22">
        <v>60.440730000000002</v>
      </c>
      <c r="FG17" s="22">
        <v>60.969760000000001</v>
      </c>
      <c r="FH17" s="22">
        <v>61.488480000000003</v>
      </c>
      <c r="FI17" s="22">
        <v>52.995690000000003</v>
      </c>
      <c r="FJ17" s="22">
        <v>52.009599999999999</v>
      </c>
      <c r="FK17" s="22">
        <v>52.499989999999997</v>
      </c>
      <c r="FL17" s="22">
        <v>52.967359999999999</v>
      </c>
      <c r="FM17" s="22">
        <v>53.464959999999998</v>
      </c>
      <c r="FN17" s="22">
        <v>54.007910000000003</v>
      </c>
      <c r="FO17" s="22">
        <v>52.995190000000001</v>
      </c>
      <c r="FP17" s="22">
        <v>52.980080000000001</v>
      </c>
      <c r="FQ17" s="22">
        <v>53.963760000000001</v>
      </c>
      <c r="FR17" s="22">
        <v>55.929920000000003</v>
      </c>
      <c r="FS17" s="22">
        <v>4.9918930000000001</v>
      </c>
      <c r="FT17" s="22">
        <v>0.27610659999999998</v>
      </c>
      <c r="FU17" s="22">
        <v>0.36582160000000002</v>
      </c>
    </row>
    <row r="18" spans="1:177" x14ac:dyDescent="0.3">
      <c r="A18" s="13" t="s">
        <v>226</v>
      </c>
      <c r="B18" s="13" t="s">
        <v>0</v>
      </c>
      <c r="C18" s="13" t="s">
        <v>263</v>
      </c>
      <c r="D18" s="34" t="s">
        <v>244</v>
      </c>
      <c r="E18" s="23" t="s">
        <v>220</v>
      </c>
      <c r="F18" s="23">
        <v>1767</v>
      </c>
      <c r="G18" s="22">
        <v>1.7969619999999999</v>
      </c>
      <c r="H18" s="22">
        <v>1.511995</v>
      </c>
      <c r="I18" s="22">
        <v>1.7095070000000001</v>
      </c>
      <c r="J18" s="22">
        <v>1.403184</v>
      </c>
      <c r="K18" s="22">
        <v>1.243582</v>
      </c>
      <c r="L18" s="22">
        <v>1.118608</v>
      </c>
      <c r="M18" s="22">
        <v>1.87653</v>
      </c>
      <c r="N18" s="22">
        <v>1.1592519999999999</v>
      </c>
      <c r="O18" s="22">
        <v>0.80937040000000005</v>
      </c>
      <c r="P18" s="22">
        <v>1.0728740000000001</v>
      </c>
      <c r="Q18" s="22">
        <v>0.57091740000000002</v>
      </c>
      <c r="R18" s="22">
        <v>1.017987</v>
      </c>
      <c r="S18" s="22">
        <v>1.5817730000000001</v>
      </c>
      <c r="T18" s="22">
        <v>1.9356340000000001</v>
      </c>
      <c r="U18" s="22">
        <v>2.3779330000000001</v>
      </c>
      <c r="V18" s="22">
        <v>2.3035369999999999</v>
      </c>
      <c r="W18" s="22">
        <v>2.426698</v>
      </c>
      <c r="X18" s="22">
        <v>2.8629229999999999</v>
      </c>
      <c r="Y18" s="22">
        <v>2.7609319999999999</v>
      </c>
      <c r="Z18" s="22">
        <v>2.8113779999999999</v>
      </c>
      <c r="AA18" s="22">
        <v>2.8014890000000001</v>
      </c>
      <c r="AB18" s="22">
        <v>3.0437720000000001</v>
      </c>
      <c r="AC18" s="22">
        <v>1.864695</v>
      </c>
      <c r="AD18" s="22">
        <v>1.681073</v>
      </c>
      <c r="AE18" s="22">
        <v>-9.8862599999999995E-2</v>
      </c>
      <c r="AF18" s="22">
        <v>-0.32022869999999998</v>
      </c>
      <c r="AG18" s="22">
        <v>6.241E-3</v>
      </c>
      <c r="AH18" s="22">
        <v>-0.11493589999999999</v>
      </c>
      <c r="AI18" s="22">
        <v>-0.2803061</v>
      </c>
      <c r="AJ18" s="22">
        <v>-0.65032970000000001</v>
      </c>
      <c r="AK18" s="22">
        <v>5.3731599999999997E-2</v>
      </c>
      <c r="AL18" s="22">
        <v>-0.20496909999999999</v>
      </c>
      <c r="AM18" s="22">
        <v>-0.478404</v>
      </c>
      <c r="AN18" s="22">
        <v>-0.1870385</v>
      </c>
      <c r="AO18" s="22">
        <v>-0.85176209999999997</v>
      </c>
      <c r="AP18" s="22">
        <v>-0.27922639999999999</v>
      </c>
      <c r="AQ18" s="22">
        <v>-0.2149838</v>
      </c>
      <c r="AR18" s="22">
        <v>-9.3425999999999995E-2</v>
      </c>
      <c r="AS18" s="22">
        <v>4.8184699999999997E-2</v>
      </c>
      <c r="AT18" s="22">
        <v>-0.17948729999999999</v>
      </c>
      <c r="AU18" s="22">
        <v>-0.43677270000000001</v>
      </c>
      <c r="AV18" s="22">
        <v>-0.2209409</v>
      </c>
      <c r="AW18" s="22">
        <v>-0.27077869999999998</v>
      </c>
      <c r="AX18" s="22">
        <v>-0.23022110000000001</v>
      </c>
      <c r="AY18" s="22">
        <v>-2.0307700000000001E-2</v>
      </c>
      <c r="AZ18" s="22">
        <v>-1.54149E-2</v>
      </c>
      <c r="BA18" s="22">
        <v>-0.26080300000000001</v>
      </c>
      <c r="BB18" s="22">
        <v>-0.11083850000000001</v>
      </c>
      <c r="BC18" s="22">
        <v>3.9033600000000002E-2</v>
      </c>
      <c r="BD18" s="22">
        <v>-0.16646849999999999</v>
      </c>
      <c r="BE18" s="22">
        <v>0.15375800000000001</v>
      </c>
      <c r="BF18" s="22">
        <v>-2.70748E-2</v>
      </c>
      <c r="BG18" s="22">
        <v>-0.16259000000000001</v>
      </c>
      <c r="BH18" s="22">
        <v>-0.43119010000000002</v>
      </c>
      <c r="BI18" s="22">
        <v>0.16147400000000001</v>
      </c>
      <c r="BJ18" s="22">
        <v>-7.3449299999999995E-2</v>
      </c>
      <c r="BK18" s="22">
        <v>-0.29072880000000001</v>
      </c>
      <c r="BL18" s="22">
        <v>3.6386099999999998E-2</v>
      </c>
      <c r="BM18" s="22">
        <v>-0.50620299999999996</v>
      </c>
      <c r="BN18" s="22">
        <v>2.4134999999999998E-3</v>
      </c>
      <c r="BO18" s="22">
        <v>2.9295100000000001E-2</v>
      </c>
      <c r="BP18" s="22">
        <v>0.14933099999999999</v>
      </c>
      <c r="BQ18" s="22">
        <v>0.40855799999999998</v>
      </c>
      <c r="BR18" s="22">
        <v>0.1884112</v>
      </c>
      <c r="BS18" s="22">
        <v>2.9659E-3</v>
      </c>
      <c r="BT18" s="22">
        <v>0.122263</v>
      </c>
      <c r="BU18" s="22">
        <v>-1.7064599999999999E-2</v>
      </c>
      <c r="BV18" s="22">
        <v>5.6182200000000002E-2</v>
      </c>
      <c r="BW18" s="22">
        <v>0.19335620000000001</v>
      </c>
      <c r="BX18" s="22">
        <v>0.49375219999999997</v>
      </c>
      <c r="BY18" s="22">
        <v>-0.1034467</v>
      </c>
      <c r="BZ18" s="22">
        <v>4.6350000000000002E-3</v>
      </c>
      <c r="CA18" s="22">
        <v>0.13453999999999999</v>
      </c>
      <c r="CB18" s="22">
        <v>-5.9974600000000003E-2</v>
      </c>
      <c r="CC18" s="22">
        <v>0.25592779999999998</v>
      </c>
      <c r="CD18" s="22">
        <v>3.3777599999999998E-2</v>
      </c>
      <c r="CE18" s="22">
        <v>-8.1060099999999996E-2</v>
      </c>
      <c r="CF18" s="22">
        <v>-0.27941470000000002</v>
      </c>
      <c r="CG18" s="22">
        <v>0.2360961</v>
      </c>
      <c r="CH18" s="22">
        <v>1.7640900000000001E-2</v>
      </c>
      <c r="CI18" s="22">
        <v>-0.16074550000000001</v>
      </c>
      <c r="CJ18" s="22">
        <v>0.1911292</v>
      </c>
      <c r="CK18" s="22">
        <v>-0.26686969999999999</v>
      </c>
      <c r="CL18" s="22">
        <v>0.1974764</v>
      </c>
      <c r="CM18" s="22">
        <v>0.19848189999999999</v>
      </c>
      <c r="CN18" s="22">
        <v>0.31746380000000002</v>
      </c>
      <c r="CO18" s="22">
        <v>0.65815140000000005</v>
      </c>
      <c r="CP18" s="22">
        <v>0.44321660000000002</v>
      </c>
      <c r="CQ18" s="22">
        <v>0.30752760000000001</v>
      </c>
      <c r="CR18" s="22">
        <v>0.35996499999999998</v>
      </c>
      <c r="CS18" s="22">
        <v>0.15865699999999999</v>
      </c>
      <c r="CT18" s="22">
        <v>0.2545443</v>
      </c>
      <c r="CU18" s="22">
        <v>0.34133930000000001</v>
      </c>
      <c r="CV18" s="22">
        <v>0.84639980000000004</v>
      </c>
      <c r="CW18" s="22">
        <v>5.5377999999999998E-3</v>
      </c>
      <c r="CX18" s="22">
        <v>8.4611500000000006E-2</v>
      </c>
      <c r="CY18" s="22">
        <v>0.23004649999999999</v>
      </c>
      <c r="CZ18" s="22">
        <v>4.6519199999999997E-2</v>
      </c>
      <c r="DA18" s="22">
        <v>0.35809760000000002</v>
      </c>
      <c r="DB18" s="22">
        <v>9.4630000000000006E-2</v>
      </c>
      <c r="DC18" s="22">
        <v>4.6969999999999998E-4</v>
      </c>
      <c r="DD18" s="22">
        <v>-0.12763930000000001</v>
      </c>
      <c r="DE18" s="22">
        <v>0.3107182</v>
      </c>
      <c r="DF18" s="22">
        <v>0.1087311</v>
      </c>
      <c r="DG18" s="22">
        <v>-3.07622E-2</v>
      </c>
      <c r="DH18" s="22">
        <v>0.34587240000000002</v>
      </c>
      <c r="DI18" s="22">
        <v>-2.7536499999999998E-2</v>
      </c>
      <c r="DJ18" s="22">
        <v>0.39253929999999998</v>
      </c>
      <c r="DK18" s="22">
        <v>0.36766870000000001</v>
      </c>
      <c r="DL18" s="22">
        <v>0.48559659999999999</v>
      </c>
      <c r="DM18" s="22">
        <v>0.90774489999999997</v>
      </c>
      <c r="DN18" s="22">
        <v>0.69802189999999997</v>
      </c>
      <c r="DO18" s="22">
        <v>0.6120892</v>
      </c>
      <c r="DP18" s="22">
        <v>0.5976669</v>
      </c>
      <c r="DQ18" s="22">
        <v>0.33437869999999997</v>
      </c>
      <c r="DR18" s="22">
        <v>0.45290639999999999</v>
      </c>
      <c r="DS18" s="22">
        <v>0.48932229999999999</v>
      </c>
      <c r="DT18" s="22">
        <v>1.199047</v>
      </c>
      <c r="DU18" s="22">
        <v>0.11452229999999999</v>
      </c>
      <c r="DV18" s="22">
        <v>0.16458809999999999</v>
      </c>
      <c r="DW18" s="22">
        <v>0.36794260000000001</v>
      </c>
      <c r="DX18" s="22">
        <v>0.2002794</v>
      </c>
      <c r="DY18" s="22">
        <v>0.50561460000000003</v>
      </c>
      <c r="DZ18" s="22">
        <v>0.18249109999999999</v>
      </c>
      <c r="EA18" s="22">
        <v>0.11818579999999999</v>
      </c>
      <c r="EB18" s="22">
        <v>9.1500300000000007E-2</v>
      </c>
      <c r="EC18" s="22">
        <v>0.41846060000000002</v>
      </c>
      <c r="ED18" s="22">
        <v>0.24025089999999999</v>
      </c>
      <c r="EE18" s="22">
        <v>0.156913</v>
      </c>
      <c r="EF18" s="22">
        <v>0.56929700000000005</v>
      </c>
      <c r="EG18" s="22">
        <v>0.31802269999999999</v>
      </c>
      <c r="EH18" s="22">
        <v>0.67417919999999998</v>
      </c>
      <c r="EI18" s="22">
        <v>0.61194749999999998</v>
      </c>
      <c r="EJ18" s="22">
        <v>0.72835369999999999</v>
      </c>
      <c r="EK18" s="22">
        <v>1.2681180000000001</v>
      </c>
      <c r="EL18" s="22">
        <v>1.06592</v>
      </c>
      <c r="EM18" s="22">
        <v>1.051828</v>
      </c>
      <c r="EN18" s="22">
        <v>0.94087080000000001</v>
      </c>
      <c r="EO18" s="22">
        <v>0.58809279999999997</v>
      </c>
      <c r="EP18" s="22">
        <v>0.73930969999999996</v>
      </c>
      <c r="EQ18" s="22">
        <v>0.70298620000000001</v>
      </c>
      <c r="ER18" s="22">
        <v>1.7082139999999999</v>
      </c>
      <c r="ES18" s="22">
        <v>0.27187860000000003</v>
      </c>
      <c r="ET18" s="22">
        <v>0.28006150000000002</v>
      </c>
      <c r="EU18" s="22">
        <v>48.87885</v>
      </c>
      <c r="EV18" s="22">
        <v>45.969709999999999</v>
      </c>
      <c r="EW18" s="22">
        <v>45.909140000000001</v>
      </c>
      <c r="EX18" s="22">
        <v>46.818280000000001</v>
      </c>
      <c r="EY18" s="22">
        <v>46.757710000000003</v>
      </c>
      <c r="EZ18" s="22">
        <v>47.727420000000002</v>
      </c>
      <c r="FA18" s="22">
        <v>46.757710000000003</v>
      </c>
      <c r="FB18" s="22">
        <v>43.909140000000001</v>
      </c>
      <c r="FC18" s="22">
        <v>50.697130000000001</v>
      </c>
      <c r="FD18" s="22">
        <v>58.666849999999997</v>
      </c>
      <c r="FE18" s="22">
        <v>60.87885</v>
      </c>
      <c r="FF18" s="22">
        <v>62.87885</v>
      </c>
      <c r="FG18" s="22">
        <v>62.939430000000002</v>
      </c>
      <c r="FH18" s="22">
        <v>63.969709999999999</v>
      </c>
      <c r="FI18" s="22">
        <v>55.969709999999999</v>
      </c>
      <c r="FJ18" s="22">
        <v>55</v>
      </c>
      <c r="FK18" s="22">
        <v>55</v>
      </c>
      <c r="FL18" s="22">
        <v>55.939430000000002</v>
      </c>
      <c r="FM18" s="22">
        <v>55.939430000000002</v>
      </c>
      <c r="FN18" s="22">
        <v>56.030290000000001</v>
      </c>
      <c r="FO18" s="22">
        <v>55</v>
      </c>
      <c r="FP18" s="22">
        <v>55.969709999999999</v>
      </c>
      <c r="FQ18" s="22">
        <v>56.939430000000002</v>
      </c>
      <c r="FR18" s="22">
        <v>57.87885</v>
      </c>
      <c r="FS18" s="22">
        <v>3.4860880000000001</v>
      </c>
      <c r="FT18" s="22">
        <v>0.16017329999999999</v>
      </c>
      <c r="FU18" s="22">
        <v>0.35998000000000002</v>
      </c>
    </row>
    <row r="19" spans="1:177" x14ac:dyDescent="0.3">
      <c r="A19" s="13" t="s">
        <v>226</v>
      </c>
      <c r="B19" s="13" t="s">
        <v>0</v>
      </c>
      <c r="C19" s="13" t="s">
        <v>263</v>
      </c>
      <c r="D19" s="34" t="s">
        <v>244</v>
      </c>
      <c r="E19" s="23" t="s">
        <v>221</v>
      </c>
      <c r="F19" s="23">
        <v>1777</v>
      </c>
      <c r="G19" s="22">
        <v>1.5719730000000001</v>
      </c>
      <c r="H19" s="22">
        <v>1.268872</v>
      </c>
      <c r="I19" s="22">
        <v>1.297976</v>
      </c>
      <c r="J19" s="22">
        <v>1.06575</v>
      </c>
      <c r="K19" s="22">
        <v>1.2452220000000001</v>
      </c>
      <c r="L19" s="22">
        <v>1.701905</v>
      </c>
      <c r="M19" s="22">
        <v>2.199662</v>
      </c>
      <c r="N19" s="22">
        <v>1.2079249999999999</v>
      </c>
      <c r="O19" s="22">
        <v>-0.1130756</v>
      </c>
      <c r="P19" s="22">
        <v>-0.42608000000000001</v>
      </c>
      <c r="Q19" s="22">
        <v>0.32343270000000002</v>
      </c>
      <c r="R19" s="22">
        <v>0.37210880000000002</v>
      </c>
      <c r="S19" s="22">
        <v>0.84654499999999999</v>
      </c>
      <c r="T19" s="22">
        <v>1.1447039999999999</v>
      </c>
      <c r="U19" s="22">
        <v>1.340231</v>
      </c>
      <c r="V19" s="22">
        <v>1.763377</v>
      </c>
      <c r="W19" s="22">
        <v>2.3184450000000001</v>
      </c>
      <c r="X19" s="22">
        <v>3.1058330000000001</v>
      </c>
      <c r="Y19" s="22">
        <v>3.176202</v>
      </c>
      <c r="Z19" s="22">
        <v>3.1687750000000001</v>
      </c>
      <c r="AA19" s="22">
        <v>2.8545189999999998</v>
      </c>
      <c r="AB19" s="22">
        <v>2.4982289999999998</v>
      </c>
      <c r="AC19" s="22">
        <v>2.015447</v>
      </c>
      <c r="AD19" s="22">
        <v>1.945764</v>
      </c>
      <c r="AE19" s="22">
        <v>-9.8818600000000006E-2</v>
      </c>
      <c r="AF19" s="22">
        <v>-0.50543389999999999</v>
      </c>
      <c r="AG19" s="22">
        <v>-0.28040660000000001</v>
      </c>
      <c r="AH19" s="22">
        <v>-0.78053760000000005</v>
      </c>
      <c r="AI19" s="22">
        <v>-0.43586219999999998</v>
      </c>
      <c r="AJ19" s="22">
        <v>1.1649E-3</v>
      </c>
      <c r="AK19" s="22">
        <v>0.1686967</v>
      </c>
      <c r="AL19" s="22">
        <v>-9.4251000000000005E-3</v>
      </c>
      <c r="AM19" s="22">
        <v>-0.29477239999999999</v>
      </c>
      <c r="AN19" s="22">
        <v>-0.69776079999999996</v>
      </c>
      <c r="AO19" s="22">
        <v>-0.69873269999999998</v>
      </c>
      <c r="AP19" s="22">
        <v>-0.58310430000000002</v>
      </c>
      <c r="AQ19" s="22">
        <v>-0.65046170000000003</v>
      </c>
      <c r="AR19" s="22">
        <v>-0.90635699999999997</v>
      </c>
      <c r="AS19" s="22">
        <v>-0.84286269999999996</v>
      </c>
      <c r="AT19" s="22">
        <v>-0.70777900000000005</v>
      </c>
      <c r="AU19" s="22">
        <v>-0.32243169999999999</v>
      </c>
      <c r="AV19" s="22">
        <v>0.1309274</v>
      </c>
      <c r="AW19" s="22">
        <v>0.19612470000000001</v>
      </c>
      <c r="AX19" s="22">
        <v>0.28654360000000001</v>
      </c>
      <c r="AY19" s="22">
        <v>0.1264034</v>
      </c>
      <c r="AZ19" s="22">
        <v>3.46594E-2</v>
      </c>
      <c r="BA19" s="22">
        <v>-5.9347299999999999E-2</v>
      </c>
      <c r="BB19" s="22">
        <v>8.5999199999999998E-2</v>
      </c>
      <c r="BC19" s="22">
        <v>5.2582000000000002E-3</v>
      </c>
      <c r="BD19" s="22">
        <v>-0.29169420000000001</v>
      </c>
      <c r="BE19" s="22">
        <v>-0.16328200000000001</v>
      </c>
      <c r="BF19" s="22">
        <v>-0.48097099999999998</v>
      </c>
      <c r="BG19" s="22">
        <v>-0.25151319999999999</v>
      </c>
      <c r="BH19" s="22">
        <v>0.1162656</v>
      </c>
      <c r="BI19" s="22">
        <v>0.32270959999999999</v>
      </c>
      <c r="BJ19" s="22">
        <v>0.1322429</v>
      </c>
      <c r="BK19" s="22">
        <v>-0.12529770000000001</v>
      </c>
      <c r="BL19" s="22">
        <v>-0.46243430000000002</v>
      </c>
      <c r="BM19" s="22">
        <v>-0.3980553</v>
      </c>
      <c r="BN19" s="22">
        <v>-0.250664</v>
      </c>
      <c r="BO19" s="22">
        <v>-0.33515200000000001</v>
      </c>
      <c r="BP19" s="22">
        <v>-0.56403950000000003</v>
      </c>
      <c r="BQ19" s="22">
        <v>-0.55725219999999998</v>
      </c>
      <c r="BR19" s="22">
        <v>-0.41216770000000003</v>
      </c>
      <c r="BS19" s="22">
        <v>-6.8160100000000001E-2</v>
      </c>
      <c r="BT19" s="22">
        <v>0.3576298</v>
      </c>
      <c r="BU19" s="22">
        <v>0.37026910000000002</v>
      </c>
      <c r="BV19" s="22">
        <v>0.44533810000000001</v>
      </c>
      <c r="BW19" s="22">
        <v>0.26703719999999997</v>
      </c>
      <c r="BX19" s="22">
        <v>0.1715739</v>
      </c>
      <c r="BY19" s="22">
        <v>6.06463E-2</v>
      </c>
      <c r="BZ19" s="22">
        <v>0.27321269999999998</v>
      </c>
      <c r="CA19" s="22">
        <v>7.7341599999999996E-2</v>
      </c>
      <c r="CB19" s="22">
        <v>-0.1436588</v>
      </c>
      <c r="CC19" s="22">
        <v>-8.2161899999999996E-2</v>
      </c>
      <c r="CD19" s="22">
        <v>-0.27349200000000001</v>
      </c>
      <c r="CE19" s="22">
        <v>-0.1238336</v>
      </c>
      <c r="CF19" s="22">
        <v>0.19598389999999999</v>
      </c>
      <c r="CG19" s="22">
        <v>0.4293785</v>
      </c>
      <c r="CH19" s="22">
        <v>0.2303617</v>
      </c>
      <c r="CI19" s="22">
        <v>-7.92E-3</v>
      </c>
      <c r="CJ19" s="22">
        <v>-0.29944769999999998</v>
      </c>
      <c r="CK19" s="22">
        <v>-0.189807</v>
      </c>
      <c r="CL19" s="22">
        <v>-2.0416799999999999E-2</v>
      </c>
      <c r="CM19" s="22">
        <v>-0.1167694</v>
      </c>
      <c r="CN19" s="22">
        <v>-0.3269514</v>
      </c>
      <c r="CO19" s="22">
        <v>-0.35943930000000002</v>
      </c>
      <c r="CP19" s="22">
        <v>-0.20742830000000001</v>
      </c>
      <c r="CQ19" s="22">
        <v>0.1079476</v>
      </c>
      <c r="CR19" s="22">
        <v>0.51464319999999997</v>
      </c>
      <c r="CS19" s="22">
        <v>0.49088110000000001</v>
      </c>
      <c r="CT19" s="22">
        <v>0.55531870000000005</v>
      </c>
      <c r="CU19" s="22">
        <v>0.36443979999999998</v>
      </c>
      <c r="CV19" s="22">
        <v>0.26640049999999998</v>
      </c>
      <c r="CW19" s="22">
        <v>0.14375360000000001</v>
      </c>
      <c r="CX19" s="22">
        <v>0.40287610000000001</v>
      </c>
      <c r="CY19" s="22">
        <v>0.1494249</v>
      </c>
      <c r="CZ19" s="22">
        <v>4.3765999999999996E-3</v>
      </c>
      <c r="DA19" s="22">
        <v>-1.0417E-3</v>
      </c>
      <c r="DB19" s="22">
        <v>-6.6013000000000002E-2</v>
      </c>
      <c r="DC19" s="22">
        <v>3.8460999999999999E-3</v>
      </c>
      <c r="DD19" s="22">
        <v>0.27570230000000001</v>
      </c>
      <c r="DE19" s="22">
        <v>0.53604739999999995</v>
      </c>
      <c r="DF19" s="22">
        <v>0.32848050000000001</v>
      </c>
      <c r="DG19" s="22">
        <v>0.1094576</v>
      </c>
      <c r="DH19" s="22">
        <v>-0.1364612</v>
      </c>
      <c r="DI19" s="22">
        <v>1.8441300000000001E-2</v>
      </c>
      <c r="DJ19" s="22">
        <v>0.2098304</v>
      </c>
      <c r="DK19" s="22">
        <v>0.1016131</v>
      </c>
      <c r="DL19" s="22">
        <v>-8.9863299999999993E-2</v>
      </c>
      <c r="DM19" s="22">
        <v>-0.1616263</v>
      </c>
      <c r="DN19" s="22">
        <v>-2.6887999999999999E-3</v>
      </c>
      <c r="DO19" s="22">
        <v>0.28405540000000001</v>
      </c>
      <c r="DP19" s="22">
        <v>0.67165649999999999</v>
      </c>
      <c r="DQ19" s="22">
        <v>0.61149290000000001</v>
      </c>
      <c r="DR19" s="22">
        <v>0.66529930000000004</v>
      </c>
      <c r="DS19" s="22">
        <v>0.46184239999999999</v>
      </c>
      <c r="DT19" s="22">
        <v>0.36122700000000002</v>
      </c>
      <c r="DU19" s="22">
        <v>0.2268608</v>
      </c>
      <c r="DV19" s="22">
        <v>0.5325396</v>
      </c>
      <c r="DW19" s="22">
        <v>0.2535018</v>
      </c>
      <c r="DX19" s="22">
        <v>0.21811620000000001</v>
      </c>
      <c r="DY19" s="22">
        <v>0.1160829</v>
      </c>
      <c r="DZ19" s="22">
        <v>0.2335536</v>
      </c>
      <c r="EA19" s="22">
        <v>0.1881951</v>
      </c>
      <c r="EB19" s="22">
        <v>0.39080290000000001</v>
      </c>
      <c r="EC19" s="22">
        <v>0.69006029999999996</v>
      </c>
      <c r="ED19" s="22">
        <v>0.47014840000000002</v>
      </c>
      <c r="EE19" s="22">
        <v>0.27893230000000002</v>
      </c>
      <c r="EF19" s="22">
        <v>9.8865400000000006E-2</v>
      </c>
      <c r="EG19" s="22">
        <v>0.31911869999999998</v>
      </c>
      <c r="EH19" s="22">
        <v>0.54227069999999999</v>
      </c>
      <c r="EI19" s="22">
        <v>0.41692279999999998</v>
      </c>
      <c r="EJ19" s="22">
        <v>0.25245430000000002</v>
      </c>
      <c r="EK19" s="22">
        <v>0.1239842</v>
      </c>
      <c r="EL19" s="22">
        <v>0.29292249999999997</v>
      </c>
      <c r="EM19" s="22">
        <v>0.538327</v>
      </c>
      <c r="EN19" s="22">
        <v>0.89835889999999996</v>
      </c>
      <c r="EO19" s="22">
        <v>0.78563740000000004</v>
      </c>
      <c r="EP19" s="22">
        <v>0.82409379999999999</v>
      </c>
      <c r="EQ19" s="22">
        <v>0.60247620000000002</v>
      </c>
      <c r="ER19" s="22">
        <v>0.49814160000000002</v>
      </c>
      <c r="ES19" s="22">
        <v>0.34685440000000001</v>
      </c>
      <c r="ET19" s="22">
        <v>0.71975310000000003</v>
      </c>
      <c r="EU19" s="22">
        <v>37.009520000000002</v>
      </c>
      <c r="EV19" s="22">
        <v>35.004759999999997</v>
      </c>
      <c r="EW19" s="22">
        <v>35.002380000000002</v>
      </c>
      <c r="EX19" s="22">
        <v>33.002380000000002</v>
      </c>
      <c r="EY19" s="22">
        <v>34.997619999999998</v>
      </c>
      <c r="EZ19" s="22">
        <v>34</v>
      </c>
      <c r="FA19" s="22">
        <v>32.004759999999997</v>
      </c>
      <c r="FB19" s="22">
        <v>33.997619999999998</v>
      </c>
      <c r="FC19" s="22">
        <v>42</v>
      </c>
      <c r="FD19" s="22">
        <v>55.990479999999998</v>
      </c>
      <c r="FE19" s="22">
        <v>57.002380000000002</v>
      </c>
      <c r="FF19" s="22">
        <v>58.002380000000002</v>
      </c>
      <c r="FG19" s="22">
        <v>59</v>
      </c>
      <c r="FH19" s="22">
        <v>59.00714</v>
      </c>
      <c r="FI19" s="22">
        <v>50.021419999999999</v>
      </c>
      <c r="FJ19" s="22">
        <v>49.019039999999997</v>
      </c>
      <c r="FK19" s="22">
        <v>50</v>
      </c>
      <c r="FL19" s="22">
        <v>49.995240000000003</v>
      </c>
      <c r="FM19" s="22">
        <v>50.990479999999998</v>
      </c>
      <c r="FN19" s="22">
        <v>51.985720000000001</v>
      </c>
      <c r="FO19" s="22">
        <v>50.990479999999998</v>
      </c>
      <c r="FP19" s="22">
        <v>49.990479999999998</v>
      </c>
      <c r="FQ19" s="22">
        <v>50.988100000000003</v>
      </c>
      <c r="FR19" s="22">
        <v>53.980960000000003</v>
      </c>
      <c r="FS19" s="22">
        <v>3.3978299999999999</v>
      </c>
      <c r="FT19" s="22">
        <v>0.20007530000000001</v>
      </c>
      <c r="FU19" s="22">
        <v>0.1967661</v>
      </c>
    </row>
    <row r="20" spans="1:177" x14ac:dyDescent="0.3">
      <c r="A20" s="13" t="s">
        <v>226</v>
      </c>
      <c r="B20" s="13" t="s">
        <v>0</v>
      </c>
      <c r="C20" s="13" t="s">
        <v>263</v>
      </c>
      <c r="D20" s="34" t="s">
        <v>233</v>
      </c>
      <c r="E20" s="23" t="s">
        <v>219</v>
      </c>
      <c r="F20" s="23">
        <v>3762</v>
      </c>
      <c r="G20" s="22">
        <v>3.4859909999999998</v>
      </c>
      <c r="H20" s="22">
        <v>3.0479029999999998</v>
      </c>
      <c r="I20" s="22">
        <v>2.9546100000000002</v>
      </c>
      <c r="J20" s="22">
        <v>2.7468210000000002</v>
      </c>
      <c r="K20" s="22">
        <v>2.7794469999999998</v>
      </c>
      <c r="L20" s="22">
        <v>3.2571020000000002</v>
      </c>
      <c r="M20" s="22">
        <v>4.4768410000000003</v>
      </c>
      <c r="N20" s="22">
        <v>2.8894739999999999</v>
      </c>
      <c r="O20" s="22">
        <v>-4.2087300000000001E-2</v>
      </c>
      <c r="P20" s="22">
        <v>-2.426609</v>
      </c>
      <c r="Q20" s="22">
        <v>-4.3429880000000001</v>
      </c>
      <c r="R20" s="22">
        <v>-4.9225390000000004</v>
      </c>
      <c r="S20" s="22">
        <v>-4.9887839999999999</v>
      </c>
      <c r="T20" s="22">
        <v>-4.6246080000000003</v>
      </c>
      <c r="U20" s="22">
        <v>-3.1132749999999998</v>
      </c>
      <c r="V20" s="22">
        <v>-0.48999880000000001</v>
      </c>
      <c r="W20" s="22">
        <v>2.2701899999999999</v>
      </c>
      <c r="X20" s="22">
        <v>4.4267770000000004</v>
      </c>
      <c r="Y20" s="22">
        <v>5.3315359999999998</v>
      </c>
      <c r="Z20" s="22">
        <v>5.2668119999999998</v>
      </c>
      <c r="AA20" s="22">
        <v>5.176469</v>
      </c>
      <c r="AB20" s="22">
        <v>4.9656029999999998</v>
      </c>
      <c r="AC20" s="22">
        <v>4.2571680000000001</v>
      </c>
      <c r="AD20" s="22">
        <v>3.7127590000000001</v>
      </c>
      <c r="AE20" s="22">
        <v>-0.15244250000000001</v>
      </c>
      <c r="AF20" s="22">
        <v>-0.51717709999999995</v>
      </c>
      <c r="AG20" s="22">
        <v>-0.42018620000000001</v>
      </c>
      <c r="AH20" s="22">
        <v>-0.69315340000000003</v>
      </c>
      <c r="AI20" s="22">
        <v>-0.6602751</v>
      </c>
      <c r="AJ20" s="22">
        <v>-0.40411059999999999</v>
      </c>
      <c r="AK20" s="22">
        <v>0.3643187</v>
      </c>
      <c r="AL20" s="22">
        <v>-2.5479499999999999E-2</v>
      </c>
      <c r="AM20" s="22">
        <v>-0.39580799999999999</v>
      </c>
      <c r="AN20" s="22">
        <v>-0.46973670000000001</v>
      </c>
      <c r="AO20" s="22">
        <v>-0.66608829999999997</v>
      </c>
      <c r="AP20" s="22">
        <v>-0.61658290000000004</v>
      </c>
      <c r="AQ20" s="22">
        <v>-0.55608869999999999</v>
      </c>
      <c r="AR20" s="22">
        <v>-0.82988050000000002</v>
      </c>
      <c r="AS20" s="22">
        <v>-0.49685750000000001</v>
      </c>
      <c r="AT20" s="22">
        <v>-0.1603677</v>
      </c>
      <c r="AU20" s="22">
        <v>0.2057427</v>
      </c>
      <c r="AV20" s="22">
        <v>7.10234E-2</v>
      </c>
      <c r="AW20" s="22">
        <v>0.2353893</v>
      </c>
      <c r="AX20" s="22">
        <v>0.1749993</v>
      </c>
      <c r="AY20" s="22">
        <v>0.2363565</v>
      </c>
      <c r="AZ20" s="22">
        <v>0.27997460000000002</v>
      </c>
      <c r="BA20" s="22">
        <v>0.21827559999999999</v>
      </c>
      <c r="BB20" s="22">
        <v>0.15031600000000001</v>
      </c>
      <c r="BC20" s="22">
        <v>-1.35748E-2</v>
      </c>
      <c r="BD20" s="22">
        <v>-0.33136409999999999</v>
      </c>
      <c r="BE20" s="22">
        <v>-0.2589323</v>
      </c>
      <c r="BF20" s="22">
        <v>-0.43502689999999999</v>
      </c>
      <c r="BG20" s="22">
        <v>-0.40894009999999997</v>
      </c>
      <c r="BH20" s="22">
        <v>-0.19910739999999999</v>
      </c>
      <c r="BI20" s="22">
        <v>0.52287640000000002</v>
      </c>
      <c r="BJ20" s="22">
        <v>0.10907890000000001</v>
      </c>
      <c r="BK20" s="22">
        <v>-0.21891559999999999</v>
      </c>
      <c r="BL20" s="22">
        <v>-0.18552250000000001</v>
      </c>
      <c r="BM20" s="22">
        <v>-0.39195010000000002</v>
      </c>
      <c r="BN20" s="22">
        <v>-0.30782029999999999</v>
      </c>
      <c r="BO20" s="22">
        <v>-0.18885070000000001</v>
      </c>
      <c r="BP20" s="22">
        <v>-0.474302</v>
      </c>
      <c r="BQ20" s="22">
        <v>-0.2268684</v>
      </c>
      <c r="BR20" s="22">
        <v>8.10641E-2</v>
      </c>
      <c r="BS20" s="22">
        <v>0.40170519999999998</v>
      </c>
      <c r="BT20" s="22">
        <v>0.29274090000000003</v>
      </c>
      <c r="BU20" s="22">
        <v>0.4155451</v>
      </c>
      <c r="BV20" s="22">
        <v>0.31360169999999998</v>
      </c>
      <c r="BW20" s="22">
        <v>0.36887189999999997</v>
      </c>
      <c r="BX20" s="22">
        <v>0.44991560000000003</v>
      </c>
      <c r="BY20" s="22">
        <v>0.32653399999999999</v>
      </c>
      <c r="BZ20" s="22">
        <v>0.2652988</v>
      </c>
      <c r="CA20" s="22">
        <v>8.2604499999999997E-2</v>
      </c>
      <c r="CB20" s="22">
        <v>-0.2026705</v>
      </c>
      <c r="CC20" s="22">
        <v>-0.1472483</v>
      </c>
      <c r="CD20" s="22">
        <v>-0.25624920000000001</v>
      </c>
      <c r="CE20" s="22">
        <v>-0.2348663</v>
      </c>
      <c r="CF20" s="22">
        <v>-5.7122800000000001E-2</v>
      </c>
      <c r="CG20" s="22">
        <v>0.63269299999999995</v>
      </c>
      <c r="CH20" s="22">
        <v>0.2022737</v>
      </c>
      <c r="CI20" s="22">
        <v>-9.6400399999999997E-2</v>
      </c>
      <c r="CJ20" s="22">
        <v>1.13235E-2</v>
      </c>
      <c r="CK20" s="22">
        <v>-0.20208280000000001</v>
      </c>
      <c r="CL20" s="22">
        <v>-9.3972299999999995E-2</v>
      </c>
      <c r="CM20" s="22">
        <v>6.5497200000000005E-2</v>
      </c>
      <c r="CN20" s="22">
        <v>-0.22802939999999999</v>
      </c>
      <c r="CO20" s="22">
        <v>-3.9874699999999999E-2</v>
      </c>
      <c r="CP20" s="22">
        <v>0.248279</v>
      </c>
      <c r="CQ20" s="22">
        <v>0.53742829999999997</v>
      </c>
      <c r="CR20" s="22">
        <v>0.44630170000000002</v>
      </c>
      <c r="CS20" s="22">
        <v>0.54032049999999998</v>
      </c>
      <c r="CT20" s="22">
        <v>0.4095973</v>
      </c>
      <c r="CU20" s="22">
        <v>0.4606517</v>
      </c>
      <c r="CV20" s="22">
        <v>0.56761620000000002</v>
      </c>
      <c r="CW20" s="22">
        <v>0.40151350000000002</v>
      </c>
      <c r="CX20" s="22">
        <v>0.3449354</v>
      </c>
      <c r="CY20" s="22">
        <v>0.17878379999999999</v>
      </c>
      <c r="CZ20" s="22">
        <v>-7.3976899999999998E-2</v>
      </c>
      <c r="DA20" s="22">
        <v>-3.55643E-2</v>
      </c>
      <c r="DB20" s="22">
        <v>-7.7471399999999996E-2</v>
      </c>
      <c r="DC20" s="22">
        <v>-6.0792400000000003E-2</v>
      </c>
      <c r="DD20" s="22">
        <v>8.4861800000000001E-2</v>
      </c>
      <c r="DE20" s="22">
        <v>0.74250950000000004</v>
      </c>
      <c r="DF20" s="22">
        <v>0.29546840000000002</v>
      </c>
      <c r="DG20" s="22">
        <v>2.6114800000000001E-2</v>
      </c>
      <c r="DH20" s="22">
        <v>0.2081694</v>
      </c>
      <c r="DI20" s="22">
        <v>-1.22156E-2</v>
      </c>
      <c r="DJ20" s="22">
        <v>0.1198758</v>
      </c>
      <c r="DK20" s="22">
        <v>0.3198452</v>
      </c>
      <c r="DL20" s="22">
        <v>1.8243200000000001E-2</v>
      </c>
      <c r="DM20" s="22">
        <v>0.1471189</v>
      </c>
      <c r="DN20" s="22">
        <v>0.41549390000000003</v>
      </c>
      <c r="DO20" s="22">
        <v>0.67315130000000001</v>
      </c>
      <c r="DP20" s="22">
        <v>0.59986260000000002</v>
      </c>
      <c r="DQ20" s="22">
        <v>0.66509589999999996</v>
      </c>
      <c r="DR20" s="22">
        <v>0.50559290000000001</v>
      </c>
      <c r="DS20" s="22">
        <v>0.55243149999999996</v>
      </c>
      <c r="DT20" s="22">
        <v>0.68531690000000001</v>
      </c>
      <c r="DU20" s="22">
        <v>0.476493</v>
      </c>
      <c r="DV20" s="22">
        <v>0.424572</v>
      </c>
      <c r="DW20" s="22">
        <v>0.31765149999999998</v>
      </c>
      <c r="DX20" s="22">
        <v>0.11183609999999999</v>
      </c>
      <c r="DY20" s="22">
        <v>0.12568960000000001</v>
      </c>
      <c r="DZ20" s="22">
        <v>0.18065519999999999</v>
      </c>
      <c r="EA20" s="22">
        <v>0.19054260000000001</v>
      </c>
      <c r="EB20" s="22">
        <v>0.28986499999999998</v>
      </c>
      <c r="EC20" s="22">
        <v>0.90106730000000002</v>
      </c>
      <c r="ED20" s="22">
        <v>0.43002689999999999</v>
      </c>
      <c r="EE20" s="22">
        <v>0.2030073</v>
      </c>
      <c r="EF20" s="22">
        <v>0.49238359999999998</v>
      </c>
      <c r="EG20" s="22">
        <v>0.26192260000000001</v>
      </c>
      <c r="EH20" s="22">
        <v>0.42863839999999997</v>
      </c>
      <c r="EI20" s="22">
        <v>0.68708320000000001</v>
      </c>
      <c r="EJ20" s="22">
        <v>0.37382169999999998</v>
      </c>
      <c r="EK20" s="22">
        <v>0.41710799999999998</v>
      </c>
      <c r="EL20" s="22">
        <v>0.65692569999999995</v>
      </c>
      <c r="EM20" s="22">
        <v>0.86911380000000005</v>
      </c>
      <c r="EN20" s="22">
        <v>0.82157999999999998</v>
      </c>
      <c r="EO20" s="22">
        <v>0.84525170000000005</v>
      </c>
      <c r="EP20" s="22">
        <v>0.64419539999999997</v>
      </c>
      <c r="EQ20" s="22">
        <v>0.68494699999999997</v>
      </c>
      <c r="ER20" s="22">
        <v>0.85525790000000002</v>
      </c>
      <c r="ES20" s="22">
        <v>0.58475140000000003</v>
      </c>
      <c r="ET20" s="22">
        <v>0.53955470000000005</v>
      </c>
      <c r="EU20" s="22">
        <v>44.329720000000002</v>
      </c>
      <c r="EV20" s="22">
        <v>43.880519999999997</v>
      </c>
      <c r="EW20" s="22">
        <v>43.44791</v>
      </c>
      <c r="EX20" s="22">
        <v>43.023200000000003</v>
      </c>
      <c r="EY20" s="22">
        <v>42.680300000000003</v>
      </c>
      <c r="EZ20" s="22">
        <v>41.959069999999997</v>
      </c>
      <c r="FA20" s="22">
        <v>41.940820000000002</v>
      </c>
      <c r="FB20" s="22">
        <v>42.051180000000002</v>
      </c>
      <c r="FC20" s="22">
        <v>46.201689999999999</v>
      </c>
      <c r="FD20" s="22">
        <v>51.161279999999998</v>
      </c>
      <c r="FE20" s="22">
        <v>54.820180000000001</v>
      </c>
      <c r="FF20" s="22">
        <v>56.726129999999998</v>
      </c>
      <c r="FG20" s="22">
        <v>57.906399999999998</v>
      </c>
      <c r="FH20" s="22">
        <v>58.349150000000002</v>
      </c>
      <c r="FI20" s="22">
        <v>57.709310000000002</v>
      </c>
      <c r="FJ20" s="22">
        <v>56.869320000000002</v>
      </c>
      <c r="FK20" s="22">
        <v>55.480730000000001</v>
      </c>
      <c r="FL20" s="22">
        <v>53.763840000000002</v>
      </c>
      <c r="FM20" s="22">
        <v>50.855170000000001</v>
      </c>
      <c r="FN20" s="22">
        <v>49.377920000000003</v>
      </c>
      <c r="FO20" s="22">
        <v>48.2498</v>
      </c>
      <c r="FP20" s="22">
        <v>47.316540000000003</v>
      </c>
      <c r="FQ20" s="22">
        <v>46.107590000000002</v>
      </c>
      <c r="FR20" s="22">
        <v>45.798569999999998</v>
      </c>
      <c r="FS20" s="22">
        <v>3.2305739999999998</v>
      </c>
      <c r="FT20" s="22">
        <v>0.21201120000000001</v>
      </c>
      <c r="FU20" s="22">
        <v>0.18273729999999999</v>
      </c>
    </row>
    <row r="21" spans="1:177" x14ac:dyDescent="0.3">
      <c r="A21" s="13" t="s">
        <v>226</v>
      </c>
      <c r="B21" s="13" t="s">
        <v>0</v>
      </c>
      <c r="C21" s="13" t="s">
        <v>263</v>
      </c>
      <c r="D21" s="34" t="s">
        <v>233</v>
      </c>
      <c r="E21" s="23" t="s">
        <v>220</v>
      </c>
      <c r="F21" s="23">
        <v>1864</v>
      </c>
      <c r="G21" s="22">
        <v>1.8102590000000001</v>
      </c>
      <c r="H21" s="22">
        <v>1.5803769999999999</v>
      </c>
      <c r="I21" s="22">
        <v>1.6175930000000001</v>
      </c>
      <c r="J21" s="22">
        <v>1.557404</v>
      </c>
      <c r="K21" s="22">
        <v>1.4435</v>
      </c>
      <c r="L21" s="22">
        <v>1.2703979999999999</v>
      </c>
      <c r="M21" s="22">
        <v>1.9783599999999999</v>
      </c>
      <c r="N21" s="22">
        <v>1.3348690000000001</v>
      </c>
      <c r="O21" s="22">
        <v>6.3615599999999994E-2</v>
      </c>
      <c r="P21" s="22">
        <v>-0.63683940000000006</v>
      </c>
      <c r="Q21" s="22">
        <v>-1.6647890000000001</v>
      </c>
      <c r="R21" s="22">
        <v>-1.964731</v>
      </c>
      <c r="S21" s="22">
        <v>-2.0166879999999998</v>
      </c>
      <c r="T21" s="22">
        <v>-1.756675</v>
      </c>
      <c r="U21" s="22">
        <v>-1.0598620000000001</v>
      </c>
      <c r="V21" s="22">
        <v>1.6598000000000002E-2</v>
      </c>
      <c r="W21" s="22">
        <v>1.2217819999999999</v>
      </c>
      <c r="X21" s="22">
        <v>1.965692</v>
      </c>
      <c r="Y21" s="22">
        <v>2.45574</v>
      </c>
      <c r="Z21" s="22">
        <v>2.4669129999999999</v>
      </c>
      <c r="AA21" s="22">
        <v>2.498513</v>
      </c>
      <c r="AB21" s="22">
        <v>2.5590660000000001</v>
      </c>
      <c r="AC21" s="22">
        <v>2.0178829999999999</v>
      </c>
      <c r="AD21" s="22">
        <v>1.7431760000000001</v>
      </c>
      <c r="AE21" s="22">
        <v>-0.20847450000000001</v>
      </c>
      <c r="AF21" s="22">
        <v>-0.3136582</v>
      </c>
      <c r="AG21" s="22">
        <v>-9.7569699999999995E-2</v>
      </c>
      <c r="AH21" s="22">
        <v>-4.4214099999999999E-2</v>
      </c>
      <c r="AI21" s="22">
        <v>-0.17214670000000001</v>
      </c>
      <c r="AJ21" s="22">
        <v>-0.65877220000000003</v>
      </c>
      <c r="AK21" s="22">
        <v>2.3757000000000001E-3</v>
      </c>
      <c r="AL21" s="22">
        <v>-0.18765180000000001</v>
      </c>
      <c r="AM21" s="22">
        <v>-0.35938789999999998</v>
      </c>
      <c r="AN21" s="22">
        <v>-0.1129095</v>
      </c>
      <c r="AO21" s="22">
        <v>-0.27649669999999998</v>
      </c>
      <c r="AP21" s="22">
        <v>-0.27042129999999998</v>
      </c>
      <c r="AQ21" s="22">
        <v>-0.15668309999999999</v>
      </c>
      <c r="AR21" s="22">
        <v>-0.15437790000000001</v>
      </c>
      <c r="AS21" s="22">
        <v>-2.3135599999999999E-2</v>
      </c>
      <c r="AT21" s="22">
        <v>-6.2316000000000003E-3</v>
      </c>
      <c r="AU21" s="22">
        <v>7.2772500000000004E-2</v>
      </c>
      <c r="AV21" s="22">
        <v>-0.35409570000000001</v>
      </c>
      <c r="AW21" s="22">
        <v>-0.18950520000000001</v>
      </c>
      <c r="AX21" s="22">
        <v>-0.14274149999999999</v>
      </c>
      <c r="AY21" s="22">
        <v>-4.5695600000000003E-2</v>
      </c>
      <c r="AZ21" s="22">
        <v>8.5258600000000004E-2</v>
      </c>
      <c r="BA21" s="22">
        <v>-3.67614E-2</v>
      </c>
      <c r="BB21" s="22">
        <v>-8.2824800000000004E-2</v>
      </c>
      <c r="BC21" s="22">
        <v>-6.0057800000000001E-2</v>
      </c>
      <c r="BD21" s="22">
        <v>-0.18380179999999999</v>
      </c>
      <c r="BE21" s="22">
        <v>-8.7180000000000001E-3</v>
      </c>
      <c r="BF21" s="22">
        <v>3.0433200000000001E-2</v>
      </c>
      <c r="BG21" s="22">
        <v>-7.7366099999999993E-2</v>
      </c>
      <c r="BH21" s="22">
        <v>-0.44537409999999999</v>
      </c>
      <c r="BI21" s="22">
        <v>9.1344300000000003E-2</v>
      </c>
      <c r="BJ21" s="22">
        <v>-8.3623000000000003E-2</v>
      </c>
      <c r="BK21" s="22">
        <v>-0.23550879999999999</v>
      </c>
      <c r="BL21" s="22">
        <v>0.10108010000000001</v>
      </c>
      <c r="BM21" s="22">
        <v>-0.1210709</v>
      </c>
      <c r="BN21" s="22">
        <v>-0.1184964</v>
      </c>
      <c r="BO21" s="22">
        <v>-5.1355000000000003E-3</v>
      </c>
      <c r="BP21" s="22">
        <v>-2.6723799999999999E-2</v>
      </c>
      <c r="BQ21" s="22">
        <v>7.7633800000000003E-2</v>
      </c>
      <c r="BR21" s="22">
        <v>0.1184262</v>
      </c>
      <c r="BS21" s="22">
        <v>0.21358460000000001</v>
      </c>
      <c r="BT21" s="22">
        <v>-0.152001</v>
      </c>
      <c r="BU21" s="22">
        <v>-2.73949E-2</v>
      </c>
      <c r="BV21" s="22">
        <v>-1.23106E-2</v>
      </c>
      <c r="BW21" s="22">
        <v>8.0657199999999998E-2</v>
      </c>
      <c r="BX21" s="22">
        <v>0.26285449999999999</v>
      </c>
      <c r="BY21" s="22">
        <v>5.0015499999999997E-2</v>
      </c>
      <c r="BZ21" s="22">
        <v>9.5149999999999992E-3</v>
      </c>
      <c r="CA21" s="22">
        <v>4.2735299999999997E-2</v>
      </c>
      <c r="CB21" s="22">
        <v>-9.3863699999999994E-2</v>
      </c>
      <c r="CC21" s="22">
        <v>5.2820400000000003E-2</v>
      </c>
      <c r="CD21" s="22">
        <v>8.2133700000000004E-2</v>
      </c>
      <c r="CE21" s="22">
        <v>-1.17213E-2</v>
      </c>
      <c r="CF21" s="22">
        <v>-0.29757519999999998</v>
      </c>
      <c r="CG21" s="22">
        <v>0.15296380000000001</v>
      </c>
      <c r="CH21" s="22">
        <v>-1.1572900000000001E-2</v>
      </c>
      <c r="CI21" s="22">
        <v>-0.1497106</v>
      </c>
      <c r="CJ21" s="22">
        <v>0.2492886</v>
      </c>
      <c r="CK21" s="22">
        <v>-1.34235E-2</v>
      </c>
      <c r="CL21" s="22">
        <v>-1.32736E-2</v>
      </c>
      <c r="CM21" s="22">
        <v>9.9825899999999995E-2</v>
      </c>
      <c r="CN21" s="22">
        <v>6.1689099999999997E-2</v>
      </c>
      <c r="CO21" s="22">
        <v>0.14742640000000001</v>
      </c>
      <c r="CP21" s="22">
        <v>0.2047638</v>
      </c>
      <c r="CQ21" s="22">
        <v>0.31111060000000001</v>
      </c>
      <c r="CR21" s="22">
        <v>-1.2030799999999999E-2</v>
      </c>
      <c r="CS21" s="22">
        <v>8.4882100000000002E-2</v>
      </c>
      <c r="CT21" s="22">
        <v>7.8025399999999995E-2</v>
      </c>
      <c r="CU21" s="22">
        <v>0.1681687</v>
      </c>
      <c r="CV21" s="22">
        <v>0.3858569</v>
      </c>
      <c r="CW21" s="22">
        <v>0.11011700000000001</v>
      </c>
      <c r="CX21" s="22">
        <v>7.3469199999999998E-2</v>
      </c>
      <c r="CY21" s="22">
        <v>0.1455283</v>
      </c>
      <c r="CZ21" s="22">
        <v>-3.9255000000000002E-3</v>
      </c>
      <c r="DA21" s="22">
        <v>0.1143588</v>
      </c>
      <c r="DB21" s="22">
        <v>0.13383419999999999</v>
      </c>
      <c r="DC21" s="22">
        <v>5.3923499999999999E-2</v>
      </c>
      <c r="DD21" s="22">
        <v>-0.1497764</v>
      </c>
      <c r="DE21" s="22">
        <v>0.2145832</v>
      </c>
      <c r="DF21" s="22">
        <v>6.0477099999999999E-2</v>
      </c>
      <c r="DG21" s="22">
        <v>-6.3912399999999994E-2</v>
      </c>
      <c r="DH21" s="22">
        <v>0.39749719999999999</v>
      </c>
      <c r="DI21" s="22">
        <v>9.4223899999999999E-2</v>
      </c>
      <c r="DJ21" s="22">
        <v>9.1949199999999995E-2</v>
      </c>
      <c r="DK21" s="22">
        <v>0.20478730000000001</v>
      </c>
      <c r="DL21" s="22">
        <v>0.15010190000000001</v>
      </c>
      <c r="DM21" s="22">
        <v>0.21721889999999999</v>
      </c>
      <c r="DN21" s="22">
        <v>0.29110150000000001</v>
      </c>
      <c r="DO21" s="22">
        <v>0.40863660000000002</v>
      </c>
      <c r="DP21" s="22">
        <v>0.12793940000000001</v>
      </c>
      <c r="DQ21" s="22">
        <v>0.1971591</v>
      </c>
      <c r="DR21" s="22">
        <v>0.16836139999999999</v>
      </c>
      <c r="DS21" s="22">
        <v>0.25568030000000003</v>
      </c>
      <c r="DT21" s="22">
        <v>0.50885930000000001</v>
      </c>
      <c r="DU21" s="22">
        <v>0.17021849999999999</v>
      </c>
      <c r="DV21" s="22">
        <v>0.1374234</v>
      </c>
      <c r="DW21" s="22">
        <v>0.29394500000000001</v>
      </c>
      <c r="DX21" s="22">
        <v>0.12593090000000001</v>
      </c>
      <c r="DY21" s="22">
        <v>0.20321049999999999</v>
      </c>
      <c r="DZ21" s="22">
        <v>0.20848149999999999</v>
      </c>
      <c r="EA21" s="22">
        <v>0.14870420000000001</v>
      </c>
      <c r="EB21" s="22">
        <v>6.3621700000000003E-2</v>
      </c>
      <c r="EC21" s="22">
        <v>0.30355179999999998</v>
      </c>
      <c r="ED21" s="22">
        <v>0.16450590000000001</v>
      </c>
      <c r="EE21" s="22">
        <v>5.9966699999999998E-2</v>
      </c>
      <c r="EF21" s="22">
        <v>0.6114868</v>
      </c>
      <c r="EG21" s="22">
        <v>0.2496497</v>
      </c>
      <c r="EH21" s="22">
        <v>0.24387410000000001</v>
      </c>
      <c r="EI21" s="22">
        <v>0.35633490000000001</v>
      </c>
      <c r="EJ21" s="22">
        <v>0.27775610000000001</v>
      </c>
      <c r="EK21" s="22">
        <v>0.3179883</v>
      </c>
      <c r="EL21" s="22">
        <v>0.4157593</v>
      </c>
      <c r="EM21" s="22">
        <v>0.54944859999999995</v>
      </c>
      <c r="EN21" s="22">
        <v>0.3300341</v>
      </c>
      <c r="EO21" s="22">
        <v>0.35926940000000002</v>
      </c>
      <c r="EP21" s="22">
        <v>0.29879230000000001</v>
      </c>
      <c r="EQ21" s="22">
        <v>0.38203310000000001</v>
      </c>
      <c r="ER21" s="22">
        <v>0.68645520000000004</v>
      </c>
      <c r="ES21" s="22">
        <v>0.25699539999999998</v>
      </c>
      <c r="ET21" s="22">
        <v>0.2297632</v>
      </c>
      <c r="EU21" s="22">
        <v>46.886670000000002</v>
      </c>
      <c r="EV21" s="22">
        <v>46.452660000000002</v>
      </c>
      <c r="EW21" s="22">
        <v>46.222630000000002</v>
      </c>
      <c r="EX21" s="22">
        <v>45.734580000000001</v>
      </c>
      <c r="EY21" s="22">
        <v>45.73433</v>
      </c>
      <c r="EZ21" s="22">
        <v>44.761719999999997</v>
      </c>
      <c r="FA21" s="22">
        <v>44.838610000000003</v>
      </c>
      <c r="FB21" s="22">
        <v>44.945030000000003</v>
      </c>
      <c r="FC21" s="22">
        <v>49.238900000000001</v>
      </c>
      <c r="FD21" s="22">
        <v>53.353380000000001</v>
      </c>
      <c r="FE21" s="22">
        <v>56.345570000000002</v>
      </c>
      <c r="FF21" s="22">
        <v>58.640880000000003</v>
      </c>
      <c r="FG21" s="22">
        <v>59.68479</v>
      </c>
      <c r="FH21" s="22">
        <v>59.719009999999997</v>
      </c>
      <c r="FI21" s="22">
        <v>58.5839</v>
      </c>
      <c r="FJ21" s="22">
        <v>57.906460000000003</v>
      </c>
      <c r="FK21" s="22">
        <v>56.606879999999997</v>
      </c>
      <c r="FL21" s="22">
        <v>54.858980000000003</v>
      </c>
      <c r="FM21" s="22">
        <v>52.850450000000002</v>
      </c>
      <c r="FN21" s="22">
        <v>51.803159999999998</v>
      </c>
      <c r="FO21" s="22">
        <v>50.926090000000002</v>
      </c>
      <c r="FP21" s="22">
        <v>50.167740000000002</v>
      </c>
      <c r="FQ21" s="22">
        <v>48.79495</v>
      </c>
      <c r="FR21" s="22">
        <v>48.6599</v>
      </c>
      <c r="FS21" s="22">
        <v>1.801374</v>
      </c>
      <c r="FT21" s="22">
        <v>0.1027337</v>
      </c>
      <c r="FU21" s="22">
        <v>0.1448837</v>
      </c>
    </row>
    <row r="22" spans="1:177" x14ac:dyDescent="0.3">
      <c r="A22" s="13" t="s">
        <v>226</v>
      </c>
      <c r="B22" s="13" t="s">
        <v>0</v>
      </c>
      <c r="C22" s="13" t="s">
        <v>263</v>
      </c>
      <c r="D22" s="34" t="s">
        <v>233</v>
      </c>
      <c r="E22" s="23" t="s">
        <v>221</v>
      </c>
      <c r="F22" s="23">
        <v>1898</v>
      </c>
      <c r="G22" s="22">
        <v>1.6811210000000001</v>
      </c>
      <c r="H22" s="22">
        <v>1.4770179999999999</v>
      </c>
      <c r="I22" s="22">
        <v>1.3924859999999999</v>
      </c>
      <c r="J22" s="22">
        <v>1.2651669999999999</v>
      </c>
      <c r="K22" s="22">
        <v>1.3741909999999999</v>
      </c>
      <c r="L22" s="22">
        <v>1.88767</v>
      </c>
      <c r="M22" s="22">
        <v>2.4544250000000001</v>
      </c>
      <c r="N22" s="22">
        <v>1.5277019999999999</v>
      </c>
      <c r="O22" s="22">
        <v>-0.12844140000000001</v>
      </c>
      <c r="P22" s="22">
        <v>-1.691384</v>
      </c>
      <c r="Q22" s="22">
        <v>-2.6358320000000002</v>
      </c>
      <c r="R22" s="22">
        <v>-2.930771</v>
      </c>
      <c r="S22" s="22">
        <v>-2.9305460000000001</v>
      </c>
      <c r="T22" s="22">
        <v>-2.7830810000000001</v>
      </c>
      <c r="U22" s="22">
        <v>-1.965921</v>
      </c>
      <c r="V22" s="22">
        <v>-0.44462259999999998</v>
      </c>
      <c r="W22" s="22">
        <v>1.0977539999999999</v>
      </c>
      <c r="X22" s="22">
        <v>2.3904239999999999</v>
      </c>
      <c r="Y22" s="22">
        <v>2.8239049999999999</v>
      </c>
      <c r="Z22" s="22">
        <v>2.7655099999999999</v>
      </c>
      <c r="AA22" s="22">
        <v>2.671891</v>
      </c>
      <c r="AB22" s="22">
        <v>2.461284</v>
      </c>
      <c r="AC22" s="22">
        <v>2.2174230000000001</v>
      </c>
      <c r="AD22" s="22">
        <v>1.950617</v>
      </c>
      <c r="AE22" s="22">
        <v>-5.7096399999999999E-2</v>
      </c>
      <c r="AF22" s="22">
        <v>-0.31347639999999999</v>
      </c>
      <c r="AG22" s="22">
        <v>-0.34376499999999999</v>
      </c>
      <c r="AH22" s="22">
        <v>-0.61235090000000003</v>
      </c>
      <c r="AI22" s="22">
        <v>-0.52490519999999996</v>
      </c>
      <c r="AJ22" s="22">
        <v>1.8844099999999999E-2</v>
      </c>
      <c r="AK22" s="22">
        <v>0.23924039999999999</v>
      </c>
      <c r="AL22" s="22">
        <v>2.78862E-2</v>
      </c>
      <c r="AM22" s="22">
        <v>-0.17829829999999999</v>
      </c>
      <c r="AN22" s="22">
        <v>-0.42389739999999998</v>
      </c>
      <c r="AO22" s="22">
        <v>-0.48600959999999999</v>
      </c>
      <c r="AP22" s="22">
        <v>-0.45176650000000002</v>
      </c>
      <c r="AQ22" s="22">
        <v>-0.4785143</v>
      </c>
      <c r="AR22" s="22">
        <v>-0.67214050000000003</v>
      </c>
      <c r="AS22" s="22">
        <v>-0.45201560000000002</v>
      </c>
      <c r="AT22" s="22">
        <v>-0.1961801</v>
      </c>
      <c r="AU22" s="22">
        <v>5.2711099999999997E-2</v>
      </c>
      <c r="AV22" s="22">
        <v>0.1920521</v>
      </c>
      <c r="AW22" s="22">
        <v>0.23623449999999999</v>
      </c>
      <c r="AX22" s="22">
        <v>0.15724569999999999</v>
      </c>
      <c r="AY22" s="22">
        <v>0.15845020000000001</v>
      </c>
      <c r="AZ22" s="22">
        <v>0.11490740000000001</v>
      </c>
      <c r="BA22" s="22">
        <v>0.14393220000000001</v>
      </c>
      <c r="BB22" s="22">
        <v>0.11659509999999999</v>
      </c>
      <c r="BC22" s="22">
        <v>2.5853999999999999E-3</v>
      </c>
      <c r="BD22" s="22">
        <v>-0.18753829999999999</v>
      </c>
      <c r="BE22" s="22">
        <v>-0.22648699999999999</v>
      </c>
      <c r="BF22" s="22">
        <v>-0.40600649999999999</v>
      </c>
      <c r="BG22" s="22">
        <v>-0.32431890000000002</v>
      </c>
      <c r="BH22" s="22">
        <v>9.1019100000000006E-2</v>
      </c>
      <c r="BI22" s="22">
        <v>0.35501349999999998</v>
      </c>
      <c r="BJ22" s="22">
        <v>0.1217674</v>
      </c>
      <c r="BK22" s="22">
        <v>-5.53518E-2</v>
      </c>
      <c r="BL22" s="22">
        <v>-0.256608</v>
      </c>
      <c r="BM22" s="22">
        <v>-0.28595369999999998</v>
      </c>
      <c r="BN22" s="22">
        <v>-0.21725430000000001</v>
      </c>
      <c r="BO22" s="22">
        <v>-0.19189629999999999</v>
      </c>
      <c r="BP22" s="22">
        <v>-0.39646779999999998</v>
      </c>
      <c r="BQ22" s="22">
        <v>-0.24456259999999999</v>
      </c>
      <c r="BR22" s="22">
        <v>-1.8443399999999999E-2</v>
      </c>
      <c r="BS22" s="22">
        <v>0.18405550000000001</v>
      </c>
      <c r="BT22" s="22">
        <v>0.30726409999999998</v>
      </c>
      <c r="BU22" s="22">
        <v>0.33482269999999997</v>
      </c>
      <c r="BV22" s="22">
        <v>0.2396566</v>
      </c>
      <c r="BW22" s="22">
        <v>0.2338268</v>
      </c>
      <c r="BX22" s="22">
        <v>0.1867106</v>
      </c>
      <c r="BY22" s="22">
        <v>0.2180648</v>
      </c>
      <c r="BZ22" s="22">
        <v>0.19667670000000001</v>
      </c>
      <c r="CA22" s="22">
        <v>4.3920800000000003E-2</v>
      </c>
      <c r="CB22" s="22">
        <v>-0.1003139</v>
      </c>
      <c r="CC22" s="22">
        <v>-0.14526059999999999</v>
      </c>
      <c r="CD22" s="22">
        <v>-0.26309300000000002</v>
      </c>
      <c r="CE22" s="22">
        <v>-0.18539349999999999</v>
      </c>
      <c r="CF22" s="22">
        <v>0.1410074</v>
      </c>
      <c r="CG22" s="22">
        <v>0.43519770000000002</v>
      </c>
      <c r="CH22" s="22">
        <v>0.18678919999999999</v>
      </c>
      <c r="CI22" s="22">
        <v>2.98006E-2</v>
      </c>
      <c r="CJ22" s="22">
        <v>-0.1407438</v>
      </c>
      <c r="CK22" s="22">
        <v>-0.14739550000000001</v>
      </c>
      <c r="CL22" s="22">
        <v>-5.4831900000000003E-2</v>
      </c>
      <c r="CM22" s="22">
        <v>6.6144999999999997E-3</v>
      </c>
      <c r="CN22" s="22">
        <v>-0.20553769999999999</v>
      </c>
      <c r="CO22" s="22">
        <v>-0.10088129999999999</v>
      </c>
      <c r="CP22" s="22">
        <v>0.1046565</v>
      </c>
      <c r="CQ22" s="22">
        <v>0.2750243</v>
      </c>
      <c r="CR22" s="22">
        <v>0.3870595</v>
      </c>
      <c r="CS22" s="22">
        <v>0.40310449999999998</v>
      </c>
      <c r="CT22" s="22">
        <v>0.2967342</v>
      </c>
      <c r="CU22" s="22">
        <v>0.28603240000000002</v>
      </c>
      <c r="CV22" s="22">
        <v>0.23644129999999999</v>
      </c>
      <c r="CW22" s="22">
        <v>0.2694087</v>
      </c>
      <c r="CX22" s="22">
        <v>0.2521409</v>
      </c>
      <c r="CY22" s="22">
        <v>8.5256200000000004E-2</v>
      </c>
      <c r="CZ22" s="22">
        <v>-1.30896E-2</v>
      </c>
      <c r="DA22" s="22">
        <v>-6.4034199999999999E-2</v>
      </c>
      <c r="DB22" s="22">
        <v>-0.12017949999999999</v>
      </c>
      <c r="DC22" s="22">
        <v>-4.6468099999999998E-2</v>
      </c>
      <c r="DD22" s="22">
        <v>0.19099559999999999</v>
      </c>
      <c r="DE22" s="22">
        <v>0.5153818</v>
      </c>
      <c r="DF22" s="22">
        <v>0.25181100000000001</v>
      </c>
      <c r="DG22" s="22">
        <v>0.114953</v>
      </c>
      <c r="DH22" s="22">
        <v>-2.4879600000000002E-2</v>
      </c>
      <c r="DI22" s="22">
        <v>-8.8372999999999993E-3</v>
      </c>
      <c r="DJ22" s="22">
        <v>0.10759059999999999</v>
      </c>
      <c r="DK22" s="22">
        <v>0.20512520000000001</v>
      </c>
      <c r="DL22" s="22">
        <v>-1.46076E-2</v>
      </c>
      <c r="DM22" s="22">
        <v>4.2799999999999998E-2</v>
      </c>
      <c r="DN22" s="22">
        <v>0.2277564</v>
      </c>
      <c r="DO22" s="22">
        <v>0.36599300000000001</v>
      </c>
      <c r="DP22" s="22">
        <v>0.46685500000000002</v>
      </c>
      <c r="DQ22" s="22">
        <v>0.47138639999999998</v>
      </c>
      <c r="DR22" s="22">
        <v>0.35381170000000001</v>
      </c>
      <c r="DS22" s="22">
        <v>0.33823799999999998</v>
      </c>
      <c r="DT22" s="22">
        <v>0.28617199999999998</v>
      </c>
      <c r="DU22" s="22">
        <v>0.3207527</v>
      </c>
      <c r="DV22" s="22">
        <v>0.30760510000000002</v>
      </c>
      <c r="DW22" s="22">
        <v>0.14493800000000001</v>
      </c>
      <c r="DX22" s="22">
        <v>0.11284859999999999</v>
      </c>
      <c r="DY22" s="22">
        <v>5.3243800000000001E-2</v>
      </c>
      <c r="DZ22" s="22">
        <v>8.6164900000000003E-2</v>
      </c>
      <c r="EA22" s="22">
        <v>0.15411810000000001</v>
      </c>
      <c r="EB22" s="22">
        <v>0.26317069999999998</v>
      </c>
      <c r="EC22" s="22">
        <v>0.63115500000000002</v>
      </c>
      <c r="ED22" s="22">
        <v>0.34569220000000001</v>
      </c>
      <c r="EE22" s="22">
        <v>0.23789950000000001</v>
      </c>
      <c r="EF22" s="22">
        <v>0.1424098</v>
      </c>
      <c r="EG22" s="22">
        <v>0.19121869999999999</v>
      </c>
      <c r="EH22" s="22">
        <v>0.34210279999999998</v>
      </c>
      <c r="EI22" s="22">
        <v>0.49174319999999999</v>
      </c>
      <c r="EJ22" s="22">
        <v>0.2610652</v>
      </c>
      <c r="EK22" s="22">
        <v>0.2502529</v>
      </c>
      <c r="EL22" s="22">
        <v>0.4054931</v>
      </c>
      <c r="EM22" s="22">
        <v>0.49733739999999999</v>
      </c>
      <c r="EN22" s="22">
        <v>0.582067</v>
      </c>
      <c r="EO22" s="22">
        <v>0.5699746</v>
      </c>
      <c r="EP22" s="22">
        <v>0.43622260000000002</v>
      </c>
      <c r="EQ22" s="22">
        <v>0.4136146</v>
      </c>
      <c r="ER22" s="22">
        <v>0.35797519999999999</v>
      </c>
      <c r="ES22" s="22">
        <v>0.39488519999999999</v>
      </c>
      <c r="ET22" s="22">
        <v>0.38768659999999999</v>
      </c>
      <c r="EU22" s="22">
        <v>41.81277</v>
      </c>
      <c r="EV22" s="22">
        <v>41.348599999999998</v>
      </c>
      <c r="EW22" s="22">
        <v>40.716560000000001</v>
      </c>
      <c r="EX22" s="22">
        <v>40.354199999999999</v>
      </c>
      <c r="EY22" s="22">
        <v>39.673999999999999</v>
      </c>
      <c r="EZ22" s="22">
        <v>39.200249999999997</v>
      </c>
      <c r="FA22" s="22">
        <v>39.08831</v>
      </c>
      <c r="FB22" s="22">
        <v>39.202559999999998</v>
      </c>
      <c r="FC22" s="22">
        <v>43.211880000000001</v>
      </c>
      <c r="FD22" s="22">
        <v>49.00338</v>
      </c>
      <c r="FE22" s="22">
        <v>53.318629999999999</v>
      </c>
      <c r="FF22" s="22">
        <v>54.84131</v>
      </c>
      <c r="FG22" s="22">
        <v>56.155850000000001</v>
      </c>
      <c r="FH22" s="22">
        <v>57.000779999999999</v>
      </c>
      <c r="FI22" s="22">
        <v>56.848469999999999</v>
      </c>
      <c r="FJ22" s="22">
        <v>55.848460000000003</v>
      </c>
      <c r="FK22" s="22">
        <v>54.372280000000003</v>
      </c>
      <c r="FL22" s="22">
        <v>52.685899999999997</v>
      </c>
      <c r="FM22" s="22">
        <v>48.891150000000003</v>
      </c>
      <c r="FN22" s="22">
        <v>46.990679999999998</v>
      </c>
      <c r="FO22" s="22">
        <v>45.615400000000001</v>
      </c>
      <c r="FP22" s="22">
        <v>44.50996</v>
      </c>
      <c r="FQ22" s="22">
        <v>43.46228</v>
      </c>
      <c r="FR22" s="22">
        <v>42.981969999999997</v>
      </c>
      <c r="FS22" s="22">
        <v>2.3766210000000001</v>
      </c>
      <c r="FT22" s="22">
        <v>0.15959319999999999</v>
      </c>
      <c r="FU22" s="22">
        <v>0.11412700000000001</v>
      </c>
    </row>
    <row r="23" spans="1:177" x14ac:dyDescent="0.3">
      <c r="A23" s="13" t="s">
        <v>226</v>
      </c>
      <c r="B23" s="13" t="s">
        <v>0</v>
      </c>
      <c r="C23" s="13" t="s">
        <v>263</v>
      </c>
      <c r="D23" s="34" t="s">
        <v>245</v>
      </c>
      <c r="E23" s="23" t="s">
        <v>219</v>
      </c>
      <c r="F23" s="23">
        <v>3762</v>
      </c>
      <c r="G23" s="22">
        <v>3.9274619999999998</v>
      </c>
      <c r="H23" s="22">
        <v>3.326514</v>
      </c>
      <c r="I23" s="22">
        <v>3.5611579999999998</v>
      </c>
      <c r="J23" s="22">
        <v>3.0248759999999999</v>
      </c>
      <c r="K23" s="22">
        <v>3.1746150000000002</v>
      </c>
      <c r="L23" s="22">
        <v>3.8068240000000002</v>
      </c>
      <c r="M23" s="22">
        <v>4.9818939999999996</v>
      </c>
      <c r="N23" s="22">
        <v>2.7740529999999999</v>
      </c>
      <c r="O23" s="22">
        <v>-1.052165</v>
      </c>
      <c r="P23" s="22">
        <v>-3.9032140000000002</v>
      </c>
      <c r="Q23" s="22">
        <v>-3.0615649999999999</v>
      </c>
      <c r="R23" s="22">
        <v>-0.3496745</v>
      </c>
      <c r="S23" s="22">
        <v>0.91942679999999999</v>
      </c>
      <c r="T23" s="22">
        <v>0.87449259999999995</v>
      </c>
      <c r="U23" s="22">
        <v>1.4804710000000001</v>
      </c>
      <c r="V23" s="22">
        <v>2.3421940000000001</v>
      </c>
      <c r="W23" s="22">
        <v>3.5005980000000001</v>
      </c>
      <c r="X23" s="22">
        <v>5.7640289999999998</v>
      </c>
      <c r="Y23" s="22">
        <v>6.2295379999999998</v>
      </c>
      <c r="Z23" s="22">
        <v>6.3176810000000003</v>
      </c>
      <c r="AA23" s="22">
        <v>5.9340590000000004</v>
      </c>
      <c r="AB23" s="22">
        <v>5.8549319999999998</v>
      </c>
      <c r="AC23" s="22">
        <v>4.3144859999999996</v>
      </c>
      <c r="AD23" s="22">
        <v>4.1820750000000002</v>
      </c>
      <c r="AE23" s="22">
        <v>-0.1239133</v>
      </c>
      <c r="AF23" s="22">
        <v>-0.8021045</v>
      </c>
      <c r="AG23" s="22">
        <v>-0.28270420000000002</v>
      </c>
      <c r="AH23" s="22">
        <v>-1.063431</v>
      </c>
      <c r="AI23" s="22">
        <v>-0.69399889999999997</v>
      </c>
      <c r="AJ23" s="22">
        <v>-0.41102620000000001</v>
      </c>
      <c r="AK23" s="22">
        <v>0.37304389999999998</v>
      </c>
      <c r="AL23" s="22">
        <v>-5.8372199999999999E-2</v>
      </c>
      <c r="AM23" s="22">
        <v>-0.61619590000000002</v>
      </c>
      <c r="AN23" s="22">
        <v>-0.88106220000000002</v>
      </c>
      <c r="AO23" s="22">
        <v>-1.2877350000000001</v>
      </c>
      <c r="AP23" s="22">
        <v>-0.71457360000000003</v>
      </c>
      <c r="AQ23" s="22">
        <v>-0.77370459999999996</v>
      </c>
      <c r="AR23" s="22">
        <v>-1.04129</v>
      </c>
      <c r="AS23" s="22">
        <v>-0.80162599999999995</v>
      </c>
      <c r="AT23" s="22">
        <v>-0.75980510000000001</v>
      </c>
      <c r="AU23" s="22">
        <v>-0.45657310000000001</v>
      </c>
      <c r="AV23" s="22">
        <v>0.2409144</v>
      </c>
      <c r="AW23" s="22">
        <v>0.2438961</v>
      </c>
      <c r="AX23" s="22">
        <v>0.39441880000000001</v>
      </c>
      <c r="AY23" s="22">
        <v>0.3104983</v>
      </c>
      <c r="AZ23" s="22">
        <v>0.17440159999999999</v>
      </c>
      <c r="BA23" s="22">
        <v>-0.1356646</v>
      </c>
      <c r="BB23" s="22">
        <v>0.1426664</v>
      </c>
      <c r="BC23" s="22">
        <v>4.8054300000000001E-2</v>
      </c>
      <c r="BD23" s="22">
        <v>-0.49069200000000002</v>
      </c>
      <c r="BE23" s="22">
        <v>-6.8610900000000002E-2</v>
      </c>
      <c r="BF23" s="22">
        <v>-0.65258950000000004</v>
      </c>
      <c r="BG23" s="22">
        <v>-0.43582470000000001</v>
      </c>
      <c r="BH23" s="22">
        <v>-0.15676280000000001</v>
      </c>
      <c r="BI23" s="22">
        <v>0.588472</v>
      </c>
      <c r="BJ23" s="22">
        <v>0.14861489999999999</v>
      </c>
      <c r="BK23" s="22">
        <v>-0.34842190000000001</v>
      </c>
      <c r="BL23" s="22">
        <v>-0.50550879999999998</v>
      </c>
      <c r="BM23" s="22">
        <v>-0.79744110000000001</v>
      </c>
      <c r="BN23" s="22">
        <v>-0.22043599999999999</v>
      </c>
      <c r="BO23" s="22">
        <v>-0.31613190000000002</v>
      </c>
      <c r="BP23" s="22">
        <v>-0.53564440000000002</v>
      </c>
      <c r="BQ23" s="22">
        <v>-0.27970329999999999</v>
      </c>
      <c r="BR23" s="22">
        <v>-0.25623669999999998</v>
      </c>
      <c r="BS23" s="22">
        <v>3.6660400000000003E-2</v>
      </c>
      <c r="BT23" s="22">
        <v>0.65796849999999996</v>
      </c>
      <c r="BU23" s="22">
        <v>0.55581179999999997</v>
      </c>
      <c r="BV23" s="22">
        <v>0.70559110000000003</v>
      </c>
      <c r="BW23" s="22">
        <v>0.57076910000000003</v>
      </c>
      <c r="BX23" s="22">
        <v>0.68765359999999998</v>
      </c>
      <c r="BY23" s="22">
        <v>6.2441000000000003E-2</v>
      </c>
      <c r="BZ23" s="22">
        <v>0.40355289999999999</v>
      </c>
      <c r="CA23" s="22">
        <v>0.16715859999999999</v>
      </c>
      <c r="CB23" s="22">
        <v>-0.27500869999999999</v>
      </c>
      <c r="CC23" s="22">
        <v>7.9669500000000004E-2</v>
      </c>
      <c r="CD23" s="22">
        <v>-0.36804179999999997</v>
      </c>
      <c r="CE23" s="22">
        <v>-0.25701390000000002</v>
      </c>
      <c r="CF23" s="22">
        <v>1.93393E-2</v>
      </c>
      <c r="CG23" s="22">
        <v>0.73767689999999997</v>
      </c>
      <c r="CH23" s="22">
        <v>0.2919736</v>
      </c>
      <c r="CI23" s="22">
        <v>-0.16296250000000001</v>
      </c>
      <c r="CJ23" s="22">
        <v>-0.2454017</v>
      </c>
      <c r="CK23" s="22">
        <v>-0.45786510000000002</v>
      </c>
      <c r="CL23" s="22">
        <v>0.1218022</v>
      </c>
      <c r="CM23" s="22">
        <v>7.8149999999999997E-4</v>
      </c>
      <c r="CN23" s="22">
        <v>-0.18543580000000001</v>
      </c>
      <c r="CO23" s="22">
        <v>8.1778799999999999E-2</v>
      </c>
      <c r="CP23" s="22">
        <v>9.2533199999999996E-2</v>
      </c>
      <c r="CQ23" s="22">
        <v>0.37827240000000001</v>
      </c>
      <c r="CR23" s="22">
        <v>0.94681879999999996</v>
      </c>
      <c r="CS23" s="22">
        <v>0.77184359999999996</v>
      </c>
      <c r="CT23" s="22">
        <v>0.92110809999999999</v>
      </c>
      <c r="CU23" s="22">
        <v>0.75103180000000003</v>
      </c>
      <c r="CV23" s="22">
        <v>1.0431299999999999</v>
      </c>
      <c r="CW23" s="22">
        <v>0.1996483</v>
      </c>
      <c r="CX23" s="22">
        <v>0.58424209999999999</v>
      </c>
      <c r="CY23" s="22">
        <v>0.28626279999999998</v>
      </c>
      <c r="CZ23" s="22">
        <v>-5.93254E-2</v>
      </c>
      <c r="DA23" s="22">
        <v>0.22794980000000001</v>
      </c>
      <c r="DB23" s="22">
        <v>-8.3494200000000005E-2</v>
      </c>
      <c r="DC23" s="22">
        <v>-7.82032E-2</v>
      </c>
      <c r="DD23" s="22">
        <v>0.19544139999999999</v>
      </c>
      <c r="DE23" s="22">
        <v>0.8868817</v>
      </c>
      <c r="DF23" s="22">
        <v>0.43533230000000001</v>
      </c>
      <c r="DG23" s="22">
        <v>2.24969E-2</v>
      </c>
      <c r="DH23" s="22">
        <v>1.47055E-2</v>
      </c>
      <c r="DI23" s="22">
        <v>-0.1182892</v>
      </c>
      <c r="DJ23" s="22">
        <v>0.46404040000000002</v>
      </c>
      <c r="DK23" s="22">
        <v>0.31769500000000001</v>
      </c>
      <c r="DL23" s="22">
        <v>0.1647728</v>
      </c>
      <c r="DM23" s="22">
        <v>0.44326090000000001</v>
      </c>
      <c r="DN23" s="22">
        <v>0.4413031</v>
      </c>
      <c r="DO23" s="22">
        <v>0.71988450000000004</v>
      </c>
      <c r="DP23" s="22">
        <v>1.2356689999999999</v>
      </c>
      <c r="DQ23" s="22">
        <v>0.98787539999999996</v>
      </c>
      <c r="DR23" s="22">
        <v>1.136625</v>
      </c>
      <c r="DS23" s="22">
        <v>0.93129450000000003</v>
      </c>
      <c r="DT23" s="22">
        <v>1.3986069999999999</v>
      </c>
      <c r="DU23" s="22">
        <v>0.33685559999999998</v>
      </c>
      <c r="DV23" s="22">
        <v>0.76493129999999998</v>
      </c>
      <c r="DW23" s="22">
        <v>0.45823029999999998</v>
      </c>
      <c r="DX23" s="22">
        <v>0.25208700000000001</v>
      </c>
      <c r="DY23" s="22">
        <v>0.44204310000000002</v>
      </c>
      <c r="DZ23" s="22">
        <v>0.32734750000000001</v>
      </c>
      <c r="EA23" s="22">
        <v>0.17997109999999999</v>
      </c>
      <c r="EB23" s="22">
        <v>0.44970480000000002</v>
      </c>
      <c r="EC23" s="22">
        <v>1.1023099999999999</v>
      </c>
      <c r="ED23" s="22">
        <v>0.64231939999999998</v>
      </c>
      <c r="EE23" s="22">
        <v>0.2902709</v>
      </c>
      <c r="EF23" s="22">
        <v>0.39025890000000002</v>
      </c>
      <c r="EG23" s="22">
        <v>0.37200450000000002</v>
      </c>
      <c r="EH23" s="22">
        <v>0.95817799999999997</v>
      </c>
      <c r="EI23" s="22">
        <v>0.7752677</v>
      </c>
      <c r="EJ23" s="22">
        <v>0.67041850000000003</v>
      </c>
      <c r="EK23" s="22">
        <v>0.96518360000000003</v>
      </c>
      <c r="EL23" s="22">
        <v>0.94487149999999998</v>
      </c>
      <c r="EM23" s="22">
        <v>1.2131179999999999</v>
      </c>
      <c r="EN23" s="22">
        <v>1.6527229999999999</v>
      </c>
      <c r="EO23" s="22">
        <v>1.2997909999999999</v>
      </c>
      <c r="EP23" s="22">
        <v>1.4477979999999999</v>
      </c>
      <c r="EQ23" s="22">
        <v>1.191565</v>
      </c>
      <c r="ER23" s="22">
        <v>1.911859</v>
      </c>
      <c r="ES23" s="22">
        <v>0.53496109999999997</v>
      </c>
      <c r="ET23" s="22">
        <v>1.0258179999999999</v>
      </c>
      <c r="EU23" s="22">
        <v>34.462789999999998</v>
      </c>
      <c r="EV23" s="22">
        <v>34.439680000000003</v>
      </c>
      <c r="EW23" s="22">
        <v>33.896659999999997</v>
      </c>
      <c r="EX23" s="22">
        <v>32.934550000000002</v>
      </c>
      <c r="EY23" s="22">
        <v>33.865169999999999</v>
      </c>
      <c r="EZ23" s="22">
        <v>32.904989999999998</v>
      </c>
      <c r="FA23" s="22">
        <v>32.397930000000002</v>
      </c>
      <c r="FB23" s="22">
        <v>33.383150000000001</v>
      </c>
      <c r="FC23" s="22">
        <v>39.865130000000001</v>
      </c>
      <c r="FD23" s="22">
        <v>45.915210000000002</v>
      </c>
      <c r="FE23" s="22">
        <v>50.471119999999999</v>
      </c>
      <c r="FF23" s="22">
        <v>51.462789999999998</v>
      </c>
      <c r="FG23" s="22">
        <v>50.984630000000003</v>
      </c>
      <c r="FH23" s="22">
        <v>50.481430000000003</v>
      </c>
      <c r="FI23" s="22">
        <v>49.946739999999998</v>
      </c>
      <c r="FJ23" s="22">
        <v>48.935809999999996</v>
      </c>
      <c r="FK23" s="22">
        <v>48.96152</v>
      </c>
      <c r="FL23" s="22">
        <v>47.969850000000001</v>
      </c>
      <c r="FM23" s="22">
        <v>47.00967</v>
      </c>
      <c r="FN23" s="22">
        <v>46.003259999999997</v>
      </c>
      <c r="FO23" s="22">
        <v>47.489759999999997</v>
      </c>
      <c r="FP23" s="22">
        <v>46.003259999999997</v>
      </c>
      <c r="FQ23" s="22">
        <v>45.46857</v>
      </c>
      <c r="FR23" s="22">
        <v>45.973700000000001</v>
      </c>
      <c r="FS23" s="22">
        <v>5.4044369999999997</v>
      </c>
      <c r="FT23" s="22">
        <v>0.29955939999999998</v>
      </c>
      <c r="FU23" s="22">
        <v>0.39638250000000003</v>
      </c>
    </row>
    <row r="24" spans="1:177" x14ac:dyDescent="0.3">
      <c r="A24" s="13" t="s">
        <v>226</v>
      </c>
      <c r="B24" s="13" t="s">
        <v>0</v>
      </c>
      <c r="C24" s="13" t="s">
        <v>263</v>
      </c>
      <c r="D24" s="34" t="s">
        <v>245</v>
      </c>
      <c r="E24" s="23" t="s">
        <v>220</v>
      </c>
      <c r="F24" s="23">
        <v>1864</v>
      </c>
      <c r="G24" s="22">
        <v>2.0869239999999998</v>
      </c>
      <c r="H24" s="22">
        <v>1.772937</v>
      </c>
      <c r="I24" s="22">
        <v>2.0190109999999999</v>
      </c>
      <c r="J24" s="22">
        <v>1.69428</v>
      </c>
      <c r="K24" s="22">
        <v>1.5520080000000001</v>
      </c>
      <c r="L24" s="22">
        <v>1.435136</v>
      </c>
      <c r="M24" s="22">
        <v>2.2395679999999998</v>
      </c>
      <c r="N24" s="22">
        <v>1.2712870000000001</v>
      </c>
      <c r="O24" s="22">
        <v>-0.34401140000000002</v>
      </c>
      <c r="P24" s="22">
        <v>-1.107518</v>
      </c>
      <c r="Q24" s="22">
        <v>-1.075871</v>
      </c>
      <c r="R24" s="22">
        <v>0.18255070000000001</v>
      </c>
      <c r="S24" s="22">
        <v>0.67020170000000001</v>
      </c>
      <c r="T24" s="22">
        <v>0.98518680000000003</v>
      </c>
      <c r="U24" s="22">
        <v>1.3926019999999999</v>
      </c>
      <c r="V24" s="22">
        <v>1.4994130000000001</v>
      </c>
      <c r="W24" s="22">
        <v>1.839054</v>
      </c>
      <c r="X24" s="22">
        <v>2.7526999999999999</v>
      </c>
      <c r="Y24" s="22">
        <v>2.8496790000000001</v>
      </c>
      <c r="Z24" s="22">
        <v>2.9150839999999998</v>
      </c>
      <c r="AA24" s="22">
        <v>2.9236279999999999</v>
      </c>
      <c r="AB24" s="22">
        <v>3.3068010000000001</v>
      </c>
      <c r="AC24" s="22">
        <v>2.0638800000000002</v>
      </c>
      <c r="AD24" s="22">
        <v>1.87107</v>
      </c>
      <c r="AE24" s="22">
        <v>-0.10384690000000001</v>
      </c>
      <c r="AF24" s="22">
        <v>-0.34423979999999998</v>
      </c>
      <c r="AG24" s="22">
        <v>1.0100100000000001E-2</v>
      </c>
      <c r="AH24" s="22">
        <v>-0.12256400000000001</v>
      </c>
      <c r="AI24" s="22">
        <v>-0.3069113</v>
      </c>
      <c r="AJ24" s="22">
        <v>-0.71292440000000001</v>
      </c>
      <c r="AK24" s="22">
        <v>6.3064400000000007E-2</v>
      </c>
      <c r="AL24" s="22">
        <v>-0.22454460000000001</v>
      </c>
      <c r="AM24" s="22">
        <v>-0.52019130000000002</v>
      </c>
      <c r="AN24" s="22">
        <v>-0.2005036</v>
      </c>
      <c r="AO24" s="22">
        <v>-0.92928140000000004</v>
      </c>
      <c r="AP24" s="22">
        <v>-0.30096079999999997</v>
      </c>
      <c r="AQ24" s="22">
        <v>-0.23108239999999999</v>
      </c>
      <c r="AR24" s="22">
        <v>-0.10300040000000001</v>
      </c>
      <c r="AS24" s="22">
        <v>4.6816900000000002E-2</v>
      </c>
      <c r="AT24" s="22">
        <v>-0.2046029</v>
      </c>
      <c r="AU24" s="22">
        <v>-0.4741167</v>
      </c>
      <c r="AV24" s="22">
        <v>-0.24912500000000001</v>
      </c>
      <c r="AW24" s="22">
        <v>-0.29562450000000001</v>
      </c>
      <c r="AX24" s="22">
        <v>-0.24911630000000001</v>
      </c>
      <c r="AY24" s="22">
        <v>-1.7144699999999999E-2</v>
      </c>
      <c r="AZ24" s="22">
        <v>-1.1636000000000001E-2</v>
      </c>
      <c r="BA24" s="22">
        <v>-0.28179660000000001</v>
      </c>
      <c r="BB24" s="22">
        <v>-0.1177825</v>
      </c>
      <c r="BC24" s="22">
        <v>4.4658999999999997E-2</v>
      </c>
      <c r="BD24" s="22">
        <v>-0.1780989</v>
      </c>
      <c r="BE24" s="22">
        <v>0.16938020000000001</v>
      </c>
      <c r="BF24" s="22">
        <v>-2.8268600000000001E-2</v>
      </c>
      <c r="BG24" s="22">
        <v>-0.17956159999999999</v>
      </c>
      <c r="BH24" s="22">
        <v>-0.47490559999999998</v>
      </c>
      <c r="BI24" s="22">
        <v>0.17824590000000001</v>
      </c>
      <c r="BJ24" s="22">
        <v>-8.3179699999999995E-2</v>
      </c>
      <c r="BK24" s="22">
        <v>-0.31715739999999998</v>
      </c>
      <c r="BL24" s="22">
        <v>4.1564700000000003E-2</v>
      </c>
      <c r="BM24" s="22">
        <v>-0.55356280000000002</v>
      </c>
      <c r="BN24" s="22">
        <v>4.5789999999999997E-3</v>
      </c>
      <c r="BO24" s="22">
        <v>3.3686000000000001E-2</v>
      </c>
      <c r="BP24" s="22">
        <v>0.15991150000000001</v>
      </c>
      <c r="BQ24" s="22">
        <v>0.43860719999999997</v>
      </c>
      <c r="BR24" s="22">
        <v>0.19509870000000001</v>
      </c>
      <c r="BS24" s="22">
        <v>4.5034999999999997E-3</v>
      </c>
      <c r="BT24" s="22">
        <v>0.1234658</v>
      </c>
      <c r="BU24" s="22">
        <v>-2.1043099999999999E-2</v>
      </c>
      <c r="BV24" s="22">
        <v>6.1483999999999997E-2</v>
      </c>
      <c r="BW24" s="22">
        <v>0.21358070000000001</v>
      </c>
      <c r="BX24" s="22">
        <v>0.54337729999999995</v>
      </c>
      <c r="BY24" s="22">
        <v>-0.1119571</v>
      </c>
      <c r="BZ24" s="22">
        <v>6.5297000000000003E-3</v>
      </c>
      <c r="CA24" s="22">
        <v>0.1475138</v>
      </c>
      <c r="CB24" s="22">
        <v>-6.3030299999999997E-2</v>
      </c>
      <c r="CC24" s="22">
        <v>0.27969719999999998</v>
      </c>
      <c r="CD24" s="22">
        <v>3.7040099999999999E-2</v>
      </c>
      <c r="CE24" s="22">
        <v>-9.1359599999999999E-2</v>
      </c>
      <c r="CF24" s="22">
        <v>-0.31005460000000001</v>
      </c>
      <c r="CG24" s="22">
        <v>0.25802029999999998</v>
      </c>
      <c r="CH24" s="22">
        <v>1.47292E-2</v>
      </c>
      <c r="CI24" s="22">
        <v>-0.17653669999999999</v>
      </c>
      <c r="CJ24" s="22">
        <v>0.2092205</v>
      </c>
      <c r="CK24" s="22">
        <v>-0.29334110000000002</v>
      </c>
      <c r="CL24" s="22">
        <v>0.2161949</v>
      </c>
      <c r="CM24" s="22">
        <v>0.2170638</v>
      </c>
      <c r="CN24" s="22">
        <v>0.34200340000000001</v>
      </c>
      <c r="CO24" s="22">
        <v>0.70996000000000004</v>
      </c>
      <c r="CP24" s="22">
        <v>0.47193069999999998</v>
      </c>
      <c r="CQ24" s="22">
        <v>0.33599440000000003</v>
      </c>
      <c r="CR24" s="22">
        <v>0.381521</v>
      </c>
      <c r="CS24" s="22">
        <v>0.16913110000000001</v>
      </c>
      <c r="CT24" s="22">
        <v>0.27660479999999998</v>
      </c>
      <c r="CU24" s="22">
        <v>0.3733805</v>
      </c>
      <c r="CV24" s="22">
        <v>0.92777779999999999</v>
      </c>
      <c r="CW24" s="22">
        <v>5.6731999999999998E-3</v>
      </c>
      <c r="CX24" s="22">
        <v>9.2627899999999999E-2</v>
      </c>
      <c r="CY24" s="22">
        <v>0.25036849999999999</v>
      </c>
      <c r="CZ24" s="22">
        <v>5.2038399999999999E-2</v>
      </c>
      <c r="DA24" s="22">
        <v>0.39001419999999998</v>
      </c>
      <c r="DB24" s="22">
        <v>0.1023488</v>
      </c>
      <c r="DC24" s="22">
        <v>-3.1576E-3</v>
      </c>
      <c r="DD24" s="22">
        <v>-0.14520359999999999</v>
      </c>
      <c r="DE24" s="22">
        <v>0.3377946</v>
      </c>
      <c r="DF24" s="22">
        <v>0.1126381</v>
      </c>
      <c r="DG24" s="22">
        <v>-3.5916099999999999E-2</v>
      </c>
      <c r="DH24" s="22">
        <v>0.37687619999999999</v>
      </c>
      <c r="DI24" s="22">
        <v>-3.3119599999999999E-2</v>
      </c>
      <c r="DJ24" s="22">
        <v>0.42781069999999999</v>
      </c>
      <c r="DK24" s="22">
        <v>0.40044160000000001</v>
      </c>
      <c r="DL24" s="22">
        <v>0.52409530000000004</v>
      </c>
      <c r="DM24" s="22">
        <v>0.98131279999999999</v>
      </c>
      <c r="DN24" s="22">
        <v>0.74876279999999995</v>
      </c>
      <c r="DO24" s="22">
        <v>0.6674852</v>
      </c>
      <c r="DP24" s="22">
        <v>0.63957629999999999</v>
      </c>
      <c r="DQ24" s="22">
        <v>0.35930529999999999</v>
      </c>
      <c r="DR24" s="22">
        <v>0.49172549999999998</v>
      </c>
      <c r="DS24" s="22">
        <v>0.53318019999999999</v>
      </c>
      <c r="DT24" s="22">
        <v>1.3121780000000001</v>
      </c>
      <c r="DU24" s="22">
        <v>0.12330339999999999</v>
      </c>
      <c r="DV24" s="22">
        <v>0.178726</v>
      </c>
      <c r="DW24" s="22">
        <v>0.39887450000000002</v>
      </c>
      <c r="DX24" s="22">
        <v>0.21817929999999999</v>
      </c>
      <c r="DY24" s="22">
        <v>0.54929439999999996</v>
      </c>
      <c r="DZ24" s="22">
        <v>0.19664409999999999</v>
      </c>
      <c r="EA24" s="22">
        <v>0.1241921</v>
      </c>
      <c r="EB24" s="22">
        <v>9.2815099999999998E-2</v>
      </c>
      <c r="EC24" s="22">
        <v>0.45297609999999999</v>
      </c>
      <c r="ED24" s="22">
        <v>0.25400299999999998</v>
      </c>
      <c r="EE24" s="22">
        <v>0.16711780000000001</v>
      </c>
      <c r="EF24" s="22">
        <v>0.61894459999999996</v>
      </c>
      <c r="EG24" s="22">
        <v>0.34259909999999999</v>
      </c>
      <c r="EH24" s="22">
        <v>0.73335050000000002</v>
      </c>
      <c r="EI24" s="22">
        <v>0.66521010000000003</v>
      </c>
      <c r="EJ24" s="22">
        <v>0.78700720000000002</v>
      </c>
      <c r="EK24" s="22">
        <v>1.373103</v>
      </c>
      <c r="EL24" s="22">
        <v>1.1484639999999999</v>
      </c>
      <c r="EM24" s="22">
        <v>1.1461049999999999</v>
      </c>
      <c r="EN24" s="22">
        <v>1.012167</v>
      </c>
      <c r="EO24" s="22">
        <v>0.63388659999999997</v>
      </c>
      <c r="EP24" s="22">
        <v>0.80232579999999998</v>
      </c>
      <c r="EQ24" s="22">
        <v>0.76390559999999996</v>
      </c>
      <c r="ER24" s="22">
        <v>1.867192</v>
      </c>
      <c r="ES24" s="22">
        <v>0.29314289999999998</v>
      </c>
      <c r="ET24" s="22">
        <v>0.30303819999999998</v>
      </c>
      <c r="EU24" s="22">
        <v>37</v>
      </c>
      <c r="EV24" s="22">
        <v>37.970100000000002</v>
      </c>
      <c r="EW24" s="22">
        <v>38.910299999999999</v>
      </c>
      <c r="EX24" s="22">
        <v>36.970100000000002</v>
      </c>
      <c r="EY24" s="22">
        <v>38.85051</v>
      </c>
      <c r="EZ24" s="22">
        <v>36.910310000000003</v>
      </c>
      <c r="FA24" s="22">
        <v>36.910310000000003</v>
      </c>
      <c r="FB24" s="22">
        <v>37.880409999999998</v>
      </c>
      <c r="FC24" s="22">
        <v>42.820610000000002</v>
      </c>
      <c r="FD24" s="22">
        <v>46.880409999999998</v>
      </c>
      <c r="FE24" s="22">
        <v>52</v>
      </c>
      <c r="FF24" s="22">
        <v>54</v>
      </c>
      <c r="FG24" s="22">
        <v>53.029899999999998</v>
      </c>
      <c r="FH24" s="22">
        <v>53.029899999999998</v>
      </c>
      <c r="FI24" s="22">
        <v>52.970100000000002</v>
      </c>
      <c r="FJ24" s="22">
        <v>51.940199999999997</v>
      </c>
      <c r="FK24" s="22">
        <v>52</v>
      </c>
      <c r="FL24" s="22">
        <v>50</v>
      </c>
      <c r="FM24" s="22">
        <v>48.059800000000003</v>
      </c>
      <c r="FN24" s="22">
        <v>48.059800000000003</v>
      </c>
      <c r="FO24" s="22">
        <v>49.029899999999998</v>
      </c>
      <c r="FP24" s="22">
        <v>48.059800000000003</v>
      </c>
      <c r="FQ24" s="22">
        <v>48</v>
      </c>
      <c r="FR24" s="22">
        <v>48</v>
      </c>
      <c r="FS24" s="22">
        <v>3.7663389999999999</v>
      </c>
      <c r="FT24" s="22">
        <v>0.1730777</v>
      </c>
      <c r="FU24" s="22">
        <v>0.39092929999999998</v>
      </c>
    </row>
    <row r="25" spans="1:177" x14ac:dyDescent="0.3">
      <c r="A25" s="13" t="s">
        <v>226</v>
      </c>
      <c r="B25" s="13" t="s">
        <v>0</v>
      </c>
      <c r="C25" s="13" t="s">
        <v>263</v>
      </c>
      <c r="D25" s="34" t="s">
        <v>245</v>
      </c>
      <c r="E25" s="23" t="s">
        <v>221</v>
      </c>
      <c r="F25" s="23">
        <v>1898</v>
      </c>
      <c r="G25" s="22">
        <v>1.905211</v>
      </c>
      <c r="H25" s="22">
        <v>1.608967</v>
      </c>
      <c r="I25" s="22">
        <v>1.654007</v>
      </c>
      <c r="J25" s="22">
        <v>1.4375990000000001</v>
      </c>
      <c r="K25" s="22">
        <v>1.653268</v>
      </c>
      <c r="L25" s="22">
        <v>2.262575</v>
      </c>
      <c r="M25" s="22">
        <v>2.7333400000000001</v>
      </c>
      <c r="N25" s="22">
        <v>1.4765779999999999</v>
      </c>
      <c r="O25" s="22">
        <v>-0.7292033</v>
      </c>
      <c r="P25" s="22">
        <v>-2.6655639999999998</v>
      </c>
      <c r="Q25" s="22">
        <v>-2.0259740000000002</v>
      </c>
      <c r="R25" s="22">
        <v>-0.46272839999999998</v>
      </c>
      <c r="S25" s="22">
        <v>0.33762540000000002</v>
      </c>
      <c r="T25" s="22">
        <v>5.7985500000000002E-2</v>
      </c>
      <c r="U25" s="22">
        <v>0.32055840000000002</v>
      </c>
      <c r="V25" s="22">
        <v>0.98817900000000003</v>
      </c>
      <c r="W25" s="22">
        <v>1.729927</v>
      </c>
      <c r="X25" s="22">
        <v>3.0043229999999999</v>
      </c>
      <c r="Y25" s="22">
        <v>3.3140849999999999</v>
      </c>
      <c r="Z25" s="22">
        <v>3.3655819999999999</v>
      </c>
      <c r="AA25" s="22">
        <v>3.033083</v>
      </c>
      <c r="AB25" s="22">
        <v>2.7248410000000001</v>
      </c>
      <c r="AC25" s="22">
        <v>2.2146149999999998</v>
      </c>
      <c r="AD25" s="22">
        <v>2.2652739999999998</v>
      </c>
      <c r="AE25" s="22">
        <v>-0.1081787</v>
      </c>
      <c r="AF25" s="22">
        <v>-0.55177310000000002</v>
      </c>
      <c r="AG25" s="22">
        <v>-0.30335020000000001</v>
      </c>
      <c r="AH25" s="22">
        <v>-0.85086139999999999</v>
      </c>
      <c r="AI25" s="22">
        <v>-0.47438669999999999</v>
      </c>
      <c r="AJ25" s="22">
        <v>1.0342E-2</v>
      </c>
      <c r="AK25" s="22">
        <v>0.18826419999999999</v>
      </c>
      <c r="AL25" s="22">
        <v>-7.9606E-3</v>
      </c>
      <c r="AM25" s="22">
        <v>-0.3201003</v>
      </c>
      <c r="AN25" s="22">
        <v>-0.76133680000000004</v>
      </c>
      <c r="AO25" s="22">
        <v>-0.76246800000000003</v>
      </c>
      <c r="AP25" s="22">
        <v>-0.63805460000000003</v>
      </c>
      <c r="AQ25" s="22">
        <v>-0.70675270000000001</v>
      </c>
      <c r="AR25" s="22">
        <v>-0.99035669999999998</v>
      </c>
      <c r="AS25" s="22">
        <v>-0.92059749999999996</v>
      </c>
      <c r="AT25" s="22">
        <v>-0.77716269999999998</v>
      </c>
      <c r="AU25" s="22">
        <v>-0.3573229</v>
      </c>
      <c r="AV25" s="22">
        <v>0.1414173</v>
      </c>
      <c r="AW25" s="22">
        <v>0.21770829999999999</v>
      </c>
      <c r="AX25" s="22">
        <v>0.31731959999999998</v>
      </c>
      <c r="AY25" s="22">
        <v>0.14361009999999999</v>
      </c>
      <c r="AZ25" s="22">
        <v>4.2697100000000002E-2</v>
      </c>
      <c r="BA25" s="22">
        <v>-6.1107599999999998E-2</v>
      </c>
      <c r="BB25" s="22">
        <v>0.10117139999999999</v>
      </c>
      <c r="BC25" s="22">
        <v>4.1701000000000004E-3</v>
      </c>
      <c r="BD25" s="22">
        <v>-0.31915860000000001</v>
      </c>
      <c r="BE25" s="22">
        <v>-0.17671899999999999</v>
      </c>
      <c r="BF25" s="22">
        <v>-0.52441210000000005</v>
      </c>
      <c r="BG25" s="22">
        <v>-0.2739682</v>
      </c>
      <c r="BH25" s="22">
        <v>0.13444919999999999</v>
      </c>
      <c r="BI25" s="22">
        <v>0.35501640000000001</v>
      </c>
      <c r="BJ25" s="22">
        <v>0.14511679999999999</v>
      </c>
      <c r="BK25" s="22">
        <v>-0.1362102</v>
      </c>
      <c r="BL25" s="22">
        <v>-0.50529740000000001</v>
      </c>
      <c r="BM25" s="22">
        <v>-0.43545610000000001</v>
      </c>
      <c r="BN25" s="22">
        <v>-0.27616800000000002</v>
      </c>
      <c r="BO25" s="22">
        <v>-0.36384680000000003</v>
      </c>
      <c r="BP25" s="22">
        <v>-0.61759059999999999</v>
      </c>
      <c r="BQ25" s="22">
        <v>-0.61011979999999999</v>
      </c>
      <c r="BR25" s="22">
        <v>-0.45575280000000001</v>
      </c>
      <c r="BS25" s="22">
        <v>-8.1063800000000005E-2</v>
      </c>
      <c r="BT25" s="22">
        <v>0.38696740000000002</v>
      </c>
      <c r="BU25" s="22">
        <v>0.40595150000000002</v>
      </c>
      <c r="BV25" s="22">
        <v>0.48877409999999999</v>
      </c>
      <c r="BW25" s="22">
        <v>0.29514089999999998</v>
      </c>
      <c r="BX25" s="22">
        <v>0.19031290000000001</v>
      </c>
      <c r="BY25" s="22">
        <v>6.8279900000000004E-2</v>
      </c>
      <c r="BZ25" s="22">
        <v>0.30459419999999998</v>
      </c>
      <c r="CA25" s="22">
        <v>8.19825E-2</v>
      </c>
      <c r="CB25" s="22">
        <v>-0.15805050000000001</v>
      </c>
      <c r="CC25" s="22">
        <v>-8.9014599999999999E-2</v>
      </c>
      <c r="CD25" s="22">
        <v>-0.29831429999999998</v>
      </c>
      <c r="CE25" s="22">
        <v>-0.1351589</v>
      </c>
      <c r="CF25" s="22">
        <v>0.2204054</v>
      </c>
      <c r="CG25" s="22">
        <v>0.47050839999999999</v>
      </c>
      <c r="CH25" s="22">
        <v>0.25113780000000002</v>
      </c>
      <c r="CI25" s="22">
        <v>-8.8485000000000005E-3</v>
      </c>
      <c r="CJ25" s="22">
        <v>-0.32796520000000001</v>
      </c>
      <c r="CK25" s="22">
        <v>-0.2089686</v>
      </c>
      <c r="CL25" s="22">
        <v>-2.5526400000000001E-2</v>
      </c>
      <c r="CM25" s="22">
        <v>-0.1263512</v>
      </c>
      <c r="CN25" s="22">
        <v>-0.35941400000000001</v>
      </c>
      <c r="CO25" s="22">
        <v>-0.39508389999999999</v>
      </c>
      <c r="CP25" s="22">
        <v>-0.2331452</v>
      </c>
      <c r="CQ25" s="22">
        <v>0.1102723</v>
      </c>
      <c r="CR25" s="22">
        <v>0.55703469999999999</v>
      </c>
      <c r="CS25" s="22">
        <v>0.53632809999999997</v>
      </c>
      <c r="CT25" s="22">
        <v>0.60752289999999998</v>
      </c>
      <c r="CU25" s="22">
        <v>0.40009070000000002</v>
      </c>
      <c r="CV25" s="22">
        <v>0.29255120000000001</v>
      </c>
      <c r="CW25" s="22">
        <v>0.15789339999999999</v>
      </c>
      <c r="CX25" s="22">
        <v>0.4454843</v>
      </c>
      <c r="CY25" s="22">
        <v>0.15979489999999999</v>
      </c>
      <c r="CZ25" s="22">
        <v>3.0576000000000002E-3</v>
      </c>
      <c r="DA25" s="22">
        <v>-1.3102000000000001E-3</v>
      </c>
      <c r="DB25" s="22">
        <v>-7.22164E-2</v>
      </c>
      <c r="DC25" s="22">
        <v>3.6503E-3</v>
      </c>
      <c r="DD25" s="22">
        <v>0.30636170000000001</v>
      </c>
      <c r="DE25" s="22">
        <v>0.58600039999999998</v>
      </c>
      <c r="DF25" s="22">
        <v>0.3571587</v>
      </c>
      <c r="DG25" s="22">
        <v>0.1185132</v>
      </c>
      <c r="DH25" s="22">
        <v>-0.15063309999999999</v>
      </c>
      <c r="DI25" s="22">
        <v>1.75189E-2</v>
      </c>
      <c r="DJ25" s="22">
        <v>0.22511510000000001</v>
      </c>
      <c r="DK25" s="22">
        <v>0.1111444</v>
      </c>
      <c r="DL25" s="22">
        <v>-0.1012373</v>
      </c>
      <c r="DM25" s="22">
        <v>-0.18004800000000001</v>
      </c>
      <c r="DN25" s="22">
        <v>-1.0537700000000001E-2</v>
      </c>
      <c r="DO25" s="22">
        <v>0.3016085</v>
      </c>
      <c r="DP25" s="22">
        <v>0.72710189999999997</v>
      </c>
      <c r="DQ25" s="22">
        <v>0.66670479999999999</v>
      </c>
      <c r="DR25" s="22">
        <v>0.72627169999999996</v>
      </c>
      <c r="DS25" s="22">
        <v>0.5050405</v>
      </c>
      <c r="DT25" s="22">
        <v>0.39478940000000001</v>
      </c>
      <c r="DU25" s="22">
        <v>0.2475068</v>
      </c>
      <c r="DV25" s="22">
        <v>0.58637430000000001</v>
      </c>
      <c r="DW25" s="22">
        <v>0.27214369999999999</v>
      </c>
      <c r="DX25" s="22">
        <v>0.23567199999999999</v>
      </c>
      <c r="DY25" s="22">
        <v>0.12532099999999999</v>
      </c>
      <c r="DZ25" s="22">
        <v>0.25423289999999998</v>
      </c>
      <c r="EA25" s="22">
        <v>0.20406879999999999</v>
      </c>
      <c r="EB25" s="22">
        <v>0.43046889999999999</v>
      </c>
      <c r="EC25" s="22">
        <v>0.75275250000000005</v>
      </c>
      <c r="ED25" s="22">
        <v>0.51023609999999997</v>
      </c>
      <c r="EE25" s="22">
        <v>0.30240329999999999</v>
      </c>
      <c r="EF25" s="22">
        <v>0.10540629999999999</v>
      </c>
      <c r="EG25" s="22">
        <v>0.34453089999999997</v>
      </c>
      <c r="EH25" s="22">
        <v>0.58700169999999996</v>
      </c>
      <c r="EI25" s="22">
        <v>0.45405030000000002</v>
      </c>
      <c r="EJ25" s="22">
        <v>0.27152880000000001</v>
      </c>
      <c r="EK25" s="22">
        <v>0.13042960000000001</v>
      </c>
      <c r="EL25" s="22">
        <v>0.31087229999999999</v>
      </c>
      <c r="EM25" s="22">
        <v>0.57786760000000004</v>
      </c>
      <c r="EN25" s="22">
        <v>0.97265210000000002</v>
      </c>
      <c r="EO25" s="22">
        <v>0.85494789999999998</v>
      </c>
      <c r="EP25" s="22">
        <v>0.89772620000000003</v>
      </c>
      <c r="EQ25" s="22">
        <v>0.65657129999999997</v>
      </c>
      <c r="ER25" s="22">
        <v>0.54240520000000003</v>
      </c>
      <c r="ES25" s="22">
        <v>0.37689440000000002</v>
      </c>
      <c r="ET25" s="22">
        <v>0.78979710000000003</v>
      </c>
      <c r="EU25" s="22">
        <v>31.977180000000001</v>
      </c>
      <c r="EV25" s="22">
        <v>30.980979999999999</v>
      </c>
      <c r="EW25" s="22">
        <v>28.98479</v>
      </c>
      <c r="EX25" s="22">
        <v>28.980979999999999</v>
      </c>
      <c r="EY25" s="22">
        <v>28.980979999999999</v>
      </c>
      <c r="EZ25" s="22">
        <v>28.980979999999999</v>
      </c>
      <c r="FA25" s="22">
        <v>27.977180000000001</v>
      </c>
      <c r="FB25" s="22">
        <v>28.977180000000001</v>
      </c>
      <c r="FC25" s="22">
        <v>36.969569999999997</v>
      </c>
      <c r="FD25" s="22">
        <v>44.969569999999997</v>
      </c>
      <c r="FE25" s="22">
        <v>48.973379999999999</v>
      </c>
      <c r="FF25" s="22">
        <v>48.977179999999997</v>
      </c>
      <c r="FG25" s="22">
        <v>48.980980000000002</v>
      </c>
      <c r="FH25" s="22">
        <v>47.984789999999997</v>
      </c>
      <c r="FI25" s="22">
        <v>46.984789999999997</v>
      </c>
      <c r="FJ25" s="22">
        <v>45.99239</v>
      </c>
      <c r="FK25" s="22">
        <v>45.984789999999997</v>
      </c>
      <c r="FL25" s="22">
        <v>45.980980000000002</v>
      </c>
      <c r="FM25" s="22">
        <v>45.980980000000002</v>
      </c>
      <c r="FN25" s="22">
        <v>43.988590000000002</v>
      </c>
      <c r="FO25" s="22">
        <v>45.980980000000002</v>
      </c>
      <c r="FP25" s="22">
        <v>43.988590000000002</v>
      </c>
      <c r="FQ25" s="22">
        <v>42.988590000000002</v>
      </c>
      <c r="FR25" s="22">
        <v>43.988590000000002</v>
      </c>
      <c r="FS25" s="22">
        <v>3.686105</v>
      </c>
      <c r="FT25" s="22">
        <v>0.21750410000000001</v>
      </c>
      <c r="FU25" s="22">
        <v>0.2129762</v>
      </c>
    </row>
    <row r="26" spans="1:177" x14ac:dyDescent="0.3">
      <c r="A26" s="13" t="s">
        <v>226</v>
      </c>
      <c r="B26" s="13" t="s">
        <v>0</v>
      </c>
      <c r="C26" s="13" t="s">
        <v>263</v>
      </c>
      <c r="D26" s="34" t="s">
        <v>234</v>
      </c>
      <c r="E26" s="23" t="s">
        <v>219</v>
      </c>
      <c r="F26" s="23">
        <v>3650</v>
      </c>
      <c r="G26" s="22">
        <v>3.1996929999999999</v>
      </c>
      <c r="H26" s="22">
        <v>2.7437990000000001</v>
      </c>
      <c r="I26" s="22">
        <v>2.6508090000000002</v>
      </c>
      <c r="J26" s="22">
        <v>2.4474610000000001</v>
      </c>
      <c r="K26" s="22">
        <v>2.460499</v>
      </c>
      <c r="L26" s="22">
        <v>2.8903660000000002</v>
      </c>
      <c r="M26" s="22">
        <v>4.0493439999999996</v>
      </c>
      <c r="N26" s="22">
        <v>3.1906129999999999</v>
      </c>
      <c r="O26" s="22">
        <v>0.80566389999999999</v>
      </c>
      <c r="P26" s="22">
        <v>-1.3809</v>
      </c>
      <c r="Q26" s="22">
        <v>-3.2758720000000001</v>
      </c>
      <c r="R26" s="22">
        <v>-4.1499779999999999</v>
      </c>
      <c r="S26" s="22">
        <v>-4.0217080000000003</v>
      </c>
      <c r="T26" s="22">
        <v>-3.5043950000000001</v>
      </c>
      <c r="U26" s="22">
        <v>-2.0169100000000002</v>
      </c>
      <c r="V26" s="22">
        <v>0.33036870000000002</v>
      </c>
      <c r="W26" s="22">
        <v>2.9803380000000002</v>
      </c>
      <c r="X26" s="22">
        <v>4.5460229999999999</v>
      </c>
      <c r="Y26" s="22">
        <v>5.1040200000000002</v>
      </c>
      <c r="Z26" s="22">
        <v>4.9915779999999996</v>
      </c>
      <c r="AA26" s="22">
        <v>4.8680719999999997</v>
      </c>
      <c r="AB26" s="22">
        <v>4.6702490000000001</v>
      </c>
      <c r="AC26" s="22">
        <v>4.0106440000000001</v>
      </c>
      <c r="AD26" s="22">
        <v>3.4602050000000002</v>
      </c>
      <c r="AE26" s="22">
        <v>-0.14677979999999999</v>
      </c>
      <c r="AF26" s="22">
        <v>-0.49627830000000001</v>
      </c>
      <c r="AG26" s="22">
        <v>-0.4024336</v>
      </c>
      <c r="AH26" s="22">
        <v>-0.66441969999999995</v>
      </c>
      <c r="AI26" s="22">
        <v>-0.63345640000000003</v>
      </c>
      <c r="AJ26" s="22">
        <v>-0.3881983</v>
      </c>
      <c r="AK26" s="22">
        <v>0.34819640000000002</v>
      </c>
      <c r="AL26" s="22">
        <v>-2.4464099999999999E-2</v>
      </c>
      <c r="AM26" s="22">
        <v>-0.38111640000000002</v>
      </c>
      <c r="AN26" s="22">
        <v>-0.45205909999999999</v>
      </c>
      <c r="AO26" s="22">
        <v>-0.64037739999999999</v>
      </c>
      <c r="AP26" s="22">
        <v>-0.59252389999999999</v>
      </c>
      <c r="AQ26" s="22">
        <v>-0.53478369999999997</v>
      </c>
      <c r="AR26" s="22">
        <v>-0.79751550000000004</v>
      </c>
      <c r="AS26" s="22">
        <v>-0.47751510000000003</v>
      </c>
      <c r="AT26" s="22">
        <v>-0.15491469999999999</v>
      </c>
      <c r="AU26" s="22">
        <v>0.19738839999999999</v>
      </c>
      <c r="AV26" s="22">
        <v>7.0915900000000004E-2</v>
      </c>
      <c r="AW26" s="22">
        <v>0.22551060000000001</v>
      </c>
      <c r="AX26" s="22">
        <v>0.1667449</v>
      </c>
      <c r="AY26" s="22">
        <v>0.225295</v>
      </c>
      <c r="AZ26" s="22">
        <v>0.26732590000000001</v>
      </c>
      <c r="BA26" s="22">
        <v>0.20838100000000001</v>
      </c>
      <c r="BB26" s="22">
        <v>0.14322650000000001</v>
      </c>
      <c r="BC26" s="22">
        <v>-1.27458E-2</v>
      </c>
      <c r="BD26" s="22">
        <v>-0.31725560000000003</v>
      </c>
      <c r="BE26" s="22">
        <v>-0.2469971</v>
      </c>
      <c r="BF26" s="22">
        <v>-0.41609950000000001</v>
      </c>
      <c r="BG26" s="22">
        <v>-0.39171240000000002</v>
      </c>
      <c r="BH26" s="22">
        <v>-0.1907721</v>
      </c>
      <c r="BI26" s="22">
        <v>0.50120430000000005</v>
      </c>
      <c r="BJ26" s="22">
        <v>0.1054303</v>
      </c>
      <c r="BK26" s="22">
        <v>-0.2106304</v>
      </c>
      <c r="BL26" s="22">
        <v>-0.1785843</v>
      </c>
      <c r="BM26" s="22">
        <v>-0.37654900000000002</v>
      </c>
      <c r="BN26" s="22">
        <v>-0.2954505</v>
      </c>
      <c r="BO26" s="22">
        <v>-0.18158099999999999</v>
      </c>
      <c r="BP26" s="22">
        <v>-0.4555187</v>
      </c>
      <c r="BQ26" s="22">
        <v>-0.21770400000000001</v>
      </c>
      <c r="BR26" s="22">
        <v>7.7461500000000003E-2</v>
      </c>
      <c r="BS26" s="22">
        <v>0.38619229999999999</v>
      </c>
      <c r="BT26" s="22">
        <v>0.28455970000000003</v>
      </c>
      <c r="BU26" s="22">
        <v>0.39930300000000002</v>
      </c>
      <c r="BV26" s="22">
        <v>0.30055920000000003</v>
      </c>
      <c r="BW26" s="22">
        <v>0.35325479999999998</v>
      </c>
      <c r="BX26" s="22">
        <v>0.43110480000000001</v>
      </c>
      <c r="BY26" s="22">
        <v>0.3129073</v>
      </c>
      <c r="BZ26" s="22">
        <v>0.25413609999999998</v>
      </c>
      <c r="CA26" s="22">
        <v>8.0085799999999999E-2</v>
      </c>
      <c r="CB26" s="22">
        <v>-0.19326499999999999</v>
      </c>
      <c r="CC26" s="22">
        <v>-0.1393423</v>
      </c>
      <c r="CD26" s="22">
        <v>-0.24411369999999999</v>
      </c>
      <c r="CE26" s="22">
        <v>-0.22428129999999999</v>
      </c>
      <c r="CF26" s="22">
        <v>-5.4035399999999997E-2</v>
      </c>
      <c r="CG26" s="22">
        <v>0.60717710000000003</v>
      </c>
      <c r="CH26" s="22">
        <v>0.19539480000000001</v>
      </c>
      <c r="CI26" s="22">
        <v>-9.2552300000000004E-2</v>
      </c>
      <c r="CJ26" s="22">
        <v>1.0823599999999999E-2</v>
      </c>
      <c r="CK26" s="22">
        <v>-0.1938222</v>
      </c>
      <c r="CL26" s="22">
        <v>-8.9698399999999998E-2</v>
      </c>
      <c r="CM26" s="22">
        <v>6.3046099999999994E-2</v>
      </c>
      <c r="CN26" s="22">
        <v>-0.21865270000000001</v>
      </c>
      <c r="CO26" s="22">
        <v>-3.7759599999999997E-2</v>
      </c>
      <c r="CP26" s="22">
        <v>0.23840449999999999</v>
      </c>
      <c r="CQ26" s="22">
        <v>0.51695720000000001</v>
      </c>
      <c r="CR26" s="22">
        <v>0.43252869999999999</v>
      </c>
      <c r="CS26" s="22">
        <v>0.51967099999999999</v>
      </c>
      <c r="CT26" s="22">
        <v>0.39323859999999999</v>
      </c>
      <c r="CU26" s="22">
        <v>0.44187939999999998</v>
      </c>
      <c r="CV26" s="22">
        <v>0.54453750000000001</v>
      </c>
      <c r="CW26" s="22">
        <v>0.38530180000000003</v>
      </c>
      <c r="CX26" s="22">
        <v>0.33095160000000001</v>
      </c>
      <c r="CY26" s="22">
        <v>0.1729173</v>
      </c>
      <c r="CZ26" s="22">
        <v>-6.92744E-2</v>
      </c>
      <c r="DA26" s="22">
        <v>-3.16875E-2</v>
      </c>
      <c r="DB26" s="22">
        <v>-7.2127899999999995E-2</v>
      </c>
      <c r="DC26" s="22">
        <v>-5.6850199999999997E-2</v>
      </c>
      <c r="DD26" s="22">
        <v>8.2701399999999994E-2</v>
      </c>
      <c r="DE26" s="22">
        <v>0.7131499</v>
      </c>
      <c r="DF26" s="22">
        <v>0.28535929999999998</v>
      </c>
      <c r="DG26" s="22">
        <v>2.5525800000000001E-2</v>
      </c>
      <c r="DH26" s="22">
        <v>0.2002314</v>
      </c>
      <c r="DI26" s="22">
        <v>-1.1095499999999999E-2</v>
      </c>
      <c r="DJ26" s="22">
        <v>0.1160537</v>
      </c>
      <c r="DK26" s="22">
        <v>0.30767329999999998</v>
      </c>
      <c r="DL26" s="22">
        <v>1.8213199999999999E-2</v>
      </c>
      <c r="DM26" s="22">
        <v>0.1421848</v>
      </c>
      <c r="DN26" s="22">
        <v>0.39934760000000002</v>
      </c>
      <c r="DO26" s="22">
        <v>0.64772220000000003</v>
      </c>
      <c r="DP26" s="22">
        <v>0.58049770000000001</v>
      </c>
      <c r="DQ26" s="22">
        <v>0.64003909999999997</v>
      </c>
      <c r="DR26" s="22">
        <v>0.48591800000000002</v>
      </c>
      <c r="DS26" s="22">
        <v>0.53050399999999998</v>
      </c>
      <c r="DT26" s="22">
        <v>0.65797019999999995</v>
      </c>
      <c r="DU26" s="22">
        <v>0.4576964</v>
      </c>
      <c r="DV26" s="22">
        <v>0.4077672</v>
      </c>
      <c r="DW26" s="22">
        <v>0.30695129999999998</v>
      </c>
      <c r="DX26" s="22">
        <v>0.1097484</v>
      </c>
      <c r="DY26" s="22">
        <v>0.123749</v>
      </c>
      <c r="DZ26" s="22">
        <v>0.1761923</v>
      </c>
      <c r="EA26" s="22">
        <v>0.1848938</v>
      </c>
      <c r="EB26" s="22">
        <v>0.28012749999999997</v>
      </c>
      <c r="EC26" s="22">
        <v>0.86615779999999998</v>
      </c>
      <c r="ED26" s="22">
        <v>0.4152537</v>
      </c>
      <c r="EE26" s="22">
        <v>0.19601189999999999</v>
      </c>
      <c r="EF26" s="22">
        <v>0.47370630000000002</v>
      </c>
      <c r="EG26" s="22">
        <v>0.25273299999999999</v>
      </c>
      <c r="EH26" s="22">
        <v>0.41312700000000002</v>
      </c>
      <c r="EI26" s="22">
        <v>0.66087600000000002</v>
      </c>
      <c r="EJ26" s="22">
        <v>0.36021009999999998</v>
      </c>
      <c r="EK26" s="22">
        <v>0.40199600000000002</v>
      </c>
      <c r="EL26" s="22">
        <v>0.63172379999999995</v>
      </c>
      <c r="EM26" s="22">
        <v>0.83652590000000004</v>
      </c>
      <c r="EN26" s="22">
        <v>0.79414149999999994</v>
      </c>
      <c r="EO26" s="22">
        <v>0.81383139999999998</v>
      </c>
      <c r="EP26" s="22">
        <v>0.61973230000000001</v>
      </c>
      <c r="EQ26" s="22">
        <v>0.65846380000000004</v>
      </c>
      <c r="ER26" s="22">
        <v>0.82174899999999995</v>
      </c>
      <c r="ES26" s="22">
        <v>0.56222260000000002</v>
      </c>
      <c r="ET26" s="22">
        <v>0.51867680000000005</v>
      </c>
      <c r="EU26" s="22">
        <v>47.600569999999998</v>
      </c>
      <c r="EV26" s="22">
        <v>47.102420000000002</v>
      </c>
      <c r="EW26" s="22">
        <v>46.783180000000002</v>
      </c>
      <c r="EX26" s="22">
        <v>46.264949999999999</v>
      </c>
      <c r="EY26" s="22">
        <v>45.765239999999999</v>
      </c>
      <c r="EZ26" s="22">
        <v>45.70534</v>
      </c>
      <c r="FA26" s="22">
        <v>45.128779999999999</v>
      </c>
      <c r="FB26" s="22">
        <v>45.010570000000001</v>
      </c>
      <c r="FC26" s="22">
        <v>49.312489999999997</v>
      </c>
      <c r="FD26" s="22">
        <v>55.194290000000002</v>
      </c>
      <c r="FE26" s="22">
        <v>59.158630000000002</v>
      </c>
      <c r="FF26" s="22">
        <v>61.570369999999997</v>
      </c>
      <c r="FG26" s="22">
        <v>63.167760000000001</v>
      </c>
      <c r="FH26" s="22">
        <v>63.634320000000002</v>
      </c>
      <c r="FI26" s="22">
        <v>63.363520000000001</v>
      </c>
      <c r="FJ26" s="22">
        <v>62.360149999999997</v>
      </c>
      <c r="FK26" s="22">
        <v>61.087710000000001</v>
      </c>
      <c r="FL26" s="22">
        <v>57.189509999999999</v>
      </c>
      <c r="FM26" s="22">
        <v>54.306739999999998</v>
      </c>
      <c r="FN26" s="22">
        <v>52.47025</v>
      </c>
      <c r="FO26" s="22">
        <v>51.329009999999997</v>
      </c>
      <c r="FP26" s="22">
        <v>50.4574</v>
      </c>
      <c r="FQ26" s="22">
        <v>49.365340000000003</v>
      </c>
      <c r="FR26" s="22">
        <v>48.751130000000003</v>
      </c>
      <c r="FS26" s="22">
        <v>3.1143770000000002</v>
      </c>
      <c r="FT26" s="22">
        <v>0.20409620000000001</v>
      </c>
      <c r="FU26" s="22">
        <v>0.17629639999999999</v>
      </c>
    </row>
    <row r="27" spans="1:177" x14ac:dyDescent="0.3">
      <c r="A27" s="13" t="s">
        <v>226</v>
      </c>
      <c r="B27" s="13" t="s">
        <v>0</v>
      </c>
      <c r="C27" s="13" t="s">
        <v>263</v>
      </c>
      <c r="D27" s="34" t="s">
        <v>234</v>
      </c>
      <c r="E27" s="23" t="s">
        <v>220</v>
      </c>
      <c r="F27" s="23">
        <v>1814</v>
      </c>
      <c r="G27" s="22">
        <v>1.659594</v>
      </c>
      <c r="H27" s="22">
        <v>1.4297340000000001</v>
      </c>
      <c r="I27" s="22">
        <v>1.4639519999999999</v>
      </c>
      <c r="J27" s="22">
        <v>1.411232</v>
      </c>
      <c r="K27" s="22">
        <v>1.2923849999999999</v>
      </c>
      <c r="L27" s="22">
        <v>1.108034</v>
      </c>
      <c r="M27" s="22">
        <v>1.7869360000000001</v>
      </c>
      <c r="N27" s="22">
        <v>1.47556</v>
      </c>
      <c r="O27" s="22">
        <v>0.47779250000000001</v>
      </c>
      <c r="P27" s="22">
        <v>-9.5190899999999995E-2</v>
      </c>
      <c r="Q27" s="22">
        <v>-1.0739829999999999</v>
      </c>
      <c r="R27" s="22">
        <v>-1.514127</v>
      </c>
      <c r="S27" s="22">
        <v>-1.4560850000000001</v>
      </c>
      <c r="T27" s="22">
        <v>-1.1853819999999999</v>
      </c>
      <c r="U27" s="22">
        <v>-0.5389562</v>
      </c>
      <c r="V27" s="22">
        <v>0.4071303</v>
      </c>
      <c r="W27" s="22">
        <v>1.559585</v>
      </c>
      <c r="X27" s="22">
        <v>2.0545949999999999</v>
      </c>
      <c r="Y27" s="22">
        <v>2.3877649999999999</v>
      </c>
      <c r="Z27" s="22">
        <v>2.3765900000000002</v>
      </c>
      <c r="AA27" s="22">
        <v>2.3707959999999999</v>
      </c>
      <c r="AB27" s="22">
        <v>2.4268299999999998</v>
      </c>
      <c r="AC27" s="22">
        <v>1.90635</v>
      </c>
      <c r="AD27" s="22">
        <v>1.629399</v>
      </c>
      <c r="AE27" s="22">
        <v>-0.20074210000000001</v>
      </c>
      <c r="AF27" s="22">
        <v>-0.30145480000000002</v>
      </c>
      <c r="AG27" s="22">
        <v>-9.3223299999999995E-2</v>
      </c>
      <c r="AH27" s="22">
        <v>-4.2006000000000002E-2</v>
      </c>
      <c r="AI27" s="22">
        <v>-0.16503770000000001</v>
      </c>
      <c r="AJ27" s="22">
        <v>-0.63232350000000004</v>
      </c>
      <c r="AK27" s="22">
        <v>2.1432000000000001E-3</v>
      </c>
      <c r="AL27" s="22">
        <v>-0.1794887</v>
      </c>
      <c r="AM27" s="22">
        <v>-0.34619860000000002</v>
      </c>
      <c r="AN27" s="22">
        <v>-0.109459</v>
      </c>
      <c r="AO27" s="22">
        <v>-0.26664579999999999</v>
      </c>
      <c r="AP27" s="22">
        <v>-0.26082660000000002</v>
      </c>
      <c r="AQ27" s="22">
        <v>-0.15154690000000001</v>
      </c>
      <c r="AR27" s="22">
        <v>-0.1496236</v>
      </c>
      <c r="AS27" s="22">
        <v>-2.29958E-2</v>
      </c>
      <c r="AT27" s="22">
        <v>-6.5199000000000003E-3</v>
      </c>
      <c r="AU27" s="22">
        <v>7.0017200000000002E-2</v>
      </c>
      <c r="AV27" s="22">
        <v>-0.3391266</v>
      </c>
      <c r="AW27" s="22">
        <v>-0.18195900000000001</v>
      </c>
      <c r="AX27" s="22">
        <v>-0.13773679999999999</v>
      </c>
      <c r="AY27" s="22">
        <v>-4.4976700000000001E-2</v>
      </c>
      <c r="AZ27" s="22">
        <v>8.0949599999999997E-2</v>
      </c>
      <c r="BA27" s="22">
        <v>-3.6092800000000001E-2</v>
      </c>
      <c r="BB27" s="22">
        <v>-8.0216300000000004E-2</v>
      </c>
      <c r="BC27" s="22">
        <v>-5.7496400000000003E-2</v>
      </c>
      <c r="BD27" s="22">
        <v>-0.17610110000000001</v>
      </c>
      <c r="BE27" s="22">
        <v>-7.2968E-3</v>
      </c>
      <c r="BF27" s="22">
        <v>3.01698E-2</v>
      </c>
      <c r="BG27" s="22">
        <v>-7.3576900000000001E-2</v>
      </c>
      <c r="BH27" s="22">
        <v>-0.42674299999999998</v>
      </c>
      <c r="BI27" s="22">
        <v>8.8318800000000003E-2</v>
      </c>
      <c r="BJ27" s="22">
        <v>-7.8898599999999999E-2</v>
      </c>
      <c r="BK27" s="22">
        <v>-0.2265519</v>
      </c>
      <c r="BL27" s="22">
        <v>9.6761399999999997E-2</v>
      </c>
      <c r="BM27" s="22">
        <v>-0.1167145</v>
      </c>
      <c r="BN27" s="22">
        <v>-0.11425109999999999</v>
      </c>
      <c r="BO27" s="22">
        <v>-5.3793000000000001E-3</v>
      </c>
      <c r="BP27" s="22">
        <v>-2.6406700000000002E-2</v>
      </c>
      <c r="BQ27" s="22">
        <v>7.4353900000000001E-2</v>
      </c>
      <c r="BR27" s="22">
        <v>0.11379359999999999</v>
      </c>
      <c r="BS27" s="22">
        <v>0.2059338</v>
      </c>
      <c r="BT27" s="22">
        <v>-0.14418800000000001</v>
      </c>
      <c r="BU27" s="22">
        <v>-2.54069E-2</v>
      </c>
      <c r="BV27" s="22">
        <v>-1.1728799999999999E-2</v>
      </c>
      <c r="BW27" s="22">
        <v>7.7091000000000007E-2</v>
      </c>
      <c r="BX27" s="22">
        <v>0.25217079999999997</v>
      </c>
      <c r="BY27" s="22">
        <v>4.7778800000000003E-2</v>
      </c>
      <c r="BZ27" s="22">
        <v>8.9508000000000001E-3</v>
      </c>
      <c r="CA27" s="22">
        <v>4.1715200000000001E-2</v>
      </c>
      <c r="CB27" s="22">
        <v>-8.9281600000000003E-2</v>
      </c>
      <c r="CC27" s="22">
        <v>5.2215699999999997E-2</v>
      </c>
      <c r="CD27" s="22">
        <v>8.0158499999999994E-2</v>
      </c>
      <c r="CE27" s="22">
        <v>-1.02314E-2</v>
      </c>
      <c r="CF27" s="22">
        <v>-0.28435860000000002</v>
      </c>
      <c r="CG27" s="22">
        <v>0.14800379999999999</v>
      </c>
      <c r="CH27" s="22">
        <v>-9.2300999999999998E-3</v>
      </c>
      <c r="CI27" s="22">
        <v>-0.14368500000000001</v>
      </c>
      <c r="CJ27" s="22">
        <v>0.2395891</v>
      </c>
      <c r="CK27" s="22">
        <v>-1.28725E-2</v>
      </c>
      <c r="CL27" s="22">
        <v>-1.2733299999999999E-2</v>
      </c>
      <c r="CM27" s="22">
        <v>9.5855899999999994E-2</v>
      </c>
      <c r="CN27" s="22">
        <v>5.8932900000000003E-2</v>
      </c>
      <c r="CO27" s="22">
        <v>0.14177799999999999</v>
      </c>
      <c r="CP27" s="22">
        <v>0.1971224</v>
      </c>
      <c r="CQ27" s="22">
        <v>0.30006929999999998</v>
      </c>
      <c r="CR27" s="22">
        <v>-9.1742000000000004E-3</v>
      </c>
      <c r="CS27" s="22">
        <v>8.30206E-2</v>
      </c>
      <c r="CT27" s="22">
        <v>7.5543899999999997E-2</v>
      </c>
      <c r="CU27" s="22">
        <v>0.16163469999999999</v>
      </c>
      <c r="CV27" s="22">
        <v>0.37075819999999998</v>
      </c>
      <c r="CW27" s="22">
        <v>0.1058679</v>
      </c>
      <c r="CX27" s="22">
        <v>7.0707699999999998E-2</v>
      </c>
      <c r="CY27" s="22">
        <v>0.14092679999999999</v>
      </c>
      <c r="CZ27" s="22">
        <v>-2.4620000000000002E-3</v>
      </c>
      <c r="DA27" s="22">
        <v>0.1117282</v>
      </c>
      <c r="DB27" s="22">
        <v>0.13014719999999999</v>
      </c>
      <c r="DC27" s="22">
        <v>5.3114099999999997E-2</v>
      </c>
      <c r="DD27" s="22">
        <v>-0.14197419999999999</v>
      </c>
      <c r="DE27" s="22">
        <v>0.20768890000000001</v>
      </c>
      <c r="DF27" s="22">
        <v>6.04383E-2</v>
      </c>
      <c r="DG27" s="22">
        <v>-6.08181E-2</v>
      </c>
      <c r="DH27" s="22">
        <v>0.3824167</v>
      </c>
      <c r="DI27" s="22">
        <v>9.0969499999999995E-2</v>
      </c>
      <c r="DJ27" s="22">
        <v>8.8784399999999999E-2</v>
      </c>
      <c r="DK27" s="22">
        <v>0.19709119999999999</v>
      </c>
      <c r="DL27" s="22">
        <v>0.1442725</v>
      </c>
      <c r="DM27" s="22">
        <v>0.2092021</v>
      </c>
      <c r="DN27" s="22">
        <v>0.28045120000000001</v>
      </c>
      <c r="DO27" s="22">
        <v>0.39420470000000002</v>
      </c>
      <c r="DP27" s="22">
        <v>0.1258397</v>
      </c>
      <c r="DQ27" s="22">
        <v>0.19144800000000001</v>
      </c>
      <c r="DR27" s="22">
        <v>0.16281660000000001</v>
      </c>
      <c r="DS27" s="22">
        <v>0.24617849999999999</v>
      </c>
      <c r="DT27" s="22">
        <v>0.48934549999999999</v>
      </c>
      <c r="DU27" s="22">
        <v>0.16395709999999999</v>
      </c>
      <c r="DV27" s="22">
        <v>0.13246450000000001</v>
      </c>
      <c r="DW27" s="22">
        <v>0.2841726</v>
      </c>
      <c r="DX27" s="22">
        <v>0.12289170000000001</v>
      </c>
      <c r="DY27" s="22">
        <v>0.19765469999999999</v>
      </c>
      <c r="DZ27" s="22">
        <v>0.2023229</v>
      </c>
      <c r="EA27" s="22">
        <v>0.14457500000000001</v>
      </c>
      <c r="EB27" s="22">
        <v>6.3606300000000005E-2</v>
      </c>
      <c r="EC27" s="22">
        <v>0.29386449999999997</v>
      </c>
      <c r="ED27" s="22">
        <v>0.16102849999999999</v>
      </c>
      <c r="EE27" s="22">
        <v>5.8828600000000002E-2</v>
      </c>
      <c r="EF27" s="22">
        <v>0.58863710000000002</v>
      </c>
      <c r="EG27" s="22">
        <v>0.2409008</v>
      </c>
      <c r="EH27" s="22">
        <v>0.23536000000000001</v>
      </c>
      <c r="EI27" s="22">
        <v>0.34325879999999998</v>
      </c>
      <c r="EJ27" s="22">
        <v>0.26748929999999999</v>
      </c>
      <c r="EK27" s="22">
        <v>0.30655179999999999</v>
      </c>
      <c r="EL27" s="22">
        <v>0.40076469999999997</v>
      </c>
      <c r="EM27" s="22">
        <v>0.53012139999999996</v>
      </c>
      <c r="EN27" s="22">
        <v>0.32077830000000002</v>
      </c>
      <c r="EO27" s="22">
        <v>0.34800009999999998</v>
      </c>
      <c r="EP27" s="22">
        <v>0.28882459999999999</v>
      </c>
      <c r="EQ27" s="22">
        <v>0.36824620000000002</v>
      </c>
      <c r="ER27" s="22">
        <v>0.66056669999999995</v>
      </c>
      <c r="ES27" s="22">
        <v>0.24782860000000001</v>
      </c>
      <c r="ET27" s="22">
        <v>0.22163160000000001</v>
      </c>
      <c r="EU27" s="22">
        <v>50.543810000000001</v>
      </c>
      <c r="EV27" s="22">
        <v>50.14067</v>
      </c>
      <c r="EW27" s="22">
        <v>49.41337</v>
      </c>
      <c r="EX27" s="22">
        <v>49.700110000000002</v>
      </c>
      <c r="EY27" s="22">
        <v>49.1524</v>
      </c>
      <c r="EZ27" s="22">
        <v>49.53098</v>
      </c>
      <c r="FA27" s="22">
        <v>48.473350000000003</v>
      </c>
      <c r="FB27" s="22">
        <v>48.464129999999997</v>
      </c>
      <c r="FC27" s="22">
        <v>51.883980000000001</v>
      </c>
      <c r="FD27" s="22">
        <v>56.56127</v>
      </c>
      <c r="FE27" s="22">
        <v>60.04081</v>
      </c>
      <c r="FF27" s="22">
        <v>62.45035</v>
      </c>
      <c r="FG27" s="22">
        <v>64.053240000000002</v>
      </c>
      <c r="FH27" s="22">
        <v>64.2637</v>
      </c>
      <c r="FI27" s="22">
        <v>63.815629999999999</v>
      </c>
      <c r="FJ27" s="22">
        <v>62.851500000000001</v>
      </c>
      <c r="FK27" s="22">
        <v>61.393659999999997</v>
      </c>
      <c r="FL27" s="22">
        <v>58.859279999999998</v>
      </c>
      <c r="FM27" s="22">
        <v>56.970460000000003</v>
      </c>
      <c r="FN27" s="22">
        <v>55.88841</v>
      </c>
      <c r="FO27" s="22">
        <v>54.053170000000001</v>
      </c>
      <c r="FP27" s="22">
        <v>53.624079999999999</v>
      </c>
      <c r="FQ27" s="22">
        <v>52.439959999999999</v>
      </c>
      <c r="FR27" s="22">
        <v>51.617899999999999</v>
      </c>
      <c r="FS27" s="22">
        <v>1.742216</v>
      </c>
      <c r="FT27" s="22">
        <v>9.9206799999999998E-2</v>
      </c>
      <c r="FU27" s="22">
        <v>0.13999700000000001</v>
      </c>
    </row>
    <row r="28" spans="1:177" x14ac:dyDescent="0.3">
      <c r="A28" s="13" t="s">
        <v>226</v>
      </c>
      <c r="B28" s="13" t="s">
        <v>0</v>
      </c>
      <c r="C28" s="13" t="s">
        <v>263</v>
      </c>
      <c r="D28" s="34" t="s">
        <v>234</v>
      </c>
      <c r="E28" s="23" t="s">
        <v>221</v>
      </c>
      <c r="F28" s="23">
        <v>1836</v>
      </c>
      <c r="G28" s="22">
        <v>1.5452650000000001</v>
      </c>
      <c r="H28" s="22">
        <v>1.3230200000000001</v>
      </c>
      <c r="I28" s="22">
        <v>1.2400089999999999</v>
      </c>
      <c r="J28" s="22">
        <v>1.109199</v>
      </c>
      <c r="K28" s="22">
        <v>1.2051080000000001</v>
      </c>
      <c r="L28" s="22">
        <v>1.6866890000000001</v>
      </c>
      <c r="M28" s="22">
        <v>2.2197149999999999</v>
      </c>
      <c r="N28" s="22">
        <v>1.689813</v>
      </c>
      <c r="O28" s="22">
        <v>0.3062242</v>
      </c>
      <c r="P28" s="22">
        <v>-1.18998</v>
      </c>
      <c r="Q28" s="22">
        <v>-2.1595059999999999</v>
      </c>
      <c r="R28" s="22">
        <v>-2.6085759999999998</v>
      </c>
      <c r="S28" s="22">
        <v>-2.5249820000000001</v>
      </c>
      <c r="T28" s="22">
        <v>-2.2375569999999998</v>
      </c>
      <c r="U28" s="22">
        <v>-1.3939490000000001</v>
      </c>
      <c r="V28" s="22">
        <v>-1.7356400000000001E-2</v>
      </c>
      <c r="W28" s="22">
        <v>1.4669380000000001</v>
      </c>
      <c r="X28" s="22">
        <v>2.4221710000000001</v>
      </c>
      <c r="Y28" s="22">
        <v>2.665429</v>
      </c>
      <c r="Z28" s="22">
        <v>2.5809920000000002</v>
      </c>
      <c r="AA28" s="22">
        <v>2.491206</v>
      </c>
      <c r="AB28" s="22">
        <v>2.2966160000000002</v>
      </c>
      <c r="AC28" s="22">
        <v>2.0833870000000001</v>
      </c>
      <c r="AD28" s="22">
        <v>1.8128120000000001</v>
      </c>
      <c r="AE28" s="22">
        <v>-5.53009E-2</v>
      </c>
      <c r="AF28" s="22">
        <v>-0.30095729999999998</v>
      </c>
      <c r="AG28" s="22">
        <v>-0.32990399999999998</v>
      </c>
      <c r="AH28" s="22">
        <v>-0.58720450000000002</v>
      </c>
      <c r="AI28" s="22">
        <v>-0.50376560000000004</v>
      </c>
      <c r="AJ28" s="22">
        <v>1.6296399999999999E-2</v>
      </c>
      <c r="AK28" s="22">
        <v>0.22724569999999999</v>
      </c>
      <c r="AL28" s="22">
        <v>2.5752400000000002E-2</v>
      </c>
      <c r="AM28" s="22">
        <v>-0.1718924</v>
      </c>
      <c r="AN28" s="22">
        <v>-0.4073137</v>
      </c>
      <c r="AO28" s="22">
        <v>-0.46658280000000002</v>
      </c>
      <c r="AP28" s="22">
        <v>-0.43351129999999999</v>
      </c>
      <c r="AQ28" s="22">
        <v>-0.45993050000000002</v>
      </c>
      <c r="AR28" s="22">
        <v>-0.64545669999999999</v>
      </c>
      <c r="AS28" s="22">
        <v>-0.43420510000000001</v>
      </c>
      <c r="AT28" s="22">
        <v>-0.18931970000000001</v>
      </c>
      <c r="AU28" s="22">
        <v>4.8893699999999998E-2</v>
      </c>
      <c r="AV28" s="22">
        <v>0.18449460000000001</v>
      </c>
      <c r="AW28" s="22">
        <v>0.22491259999999999</v>
      </c>
      <c r="AX28" s="22">
        <v>0.1488969</v>
      </c>
      <c r="AY28" s="22">
        <v>0.150675</v>
      </c>
      <c r="AZ28" s="22">
        <v>0.1094692</v>
      </c>
      <c r="BA28" s="22">
        <v>0.1372998</v>
      </c>
      <c r="BB28" s="22">
        <v>0.1111221</v>
      </c>
      <c r="BC28" s="22">
        <v>2.3476E-3</v>
      </c>
      <c r="BD28" s="22">
        <v>-0.17983080000000001</v>
      </c>
      <c r="BE28" s="22">
        <v>-0.2170802</v>
      </c>
      <c r="BF28" s="22">
        <v>-0.3890131</v>
      </c>
      <c r="BG28" s="22">
        <v>-0.31110579999999999</v>
      </c>
      <c r="BH28" s="22">
        <v>8.5942099999999993E-2</v>
      </c>
      <c r="BI28" s="22">
        <v>0.33870440000000002</v>
      </c>
      <c r="BJ28" s="22">
        <v>0.1161715</v>
      </c>
      <c r="BK28" s="22">
        <v>-5.3646899999999997E-2</v>
      </c>
      <c r="BL28" s="22">
        <v>-0.2465368</v>
      </c>
      <c r="BM28" s="22">
        <v>-0.2743449</v>
      </c>
      <c r="BN28" s="22">
        <v>-0.20823249999999999</v>
      </c>
      <c r="BO28" s="22">
        <v>-0.18463450000000001</v>
      </c>
      <c r="BP28" s="22">
        <v>-0.38069360000000002</v>
      </c>
      <c r="BQ28" s="22">
        <v>-0.23486889999999999</v>
      </c>
      <c r="BR28" s="22">
        <v>-1.8519000000000001E-2</v>
      </c>
      <c r="BS28" s="22">
        <v>0.1752252</v>
      </c>
      <c r="BT28" s="22">
        <v>0.29538819999999999</v>
      </c>
      <c r="BU28" s="22">
        <v>0.31987070000000001</v>
      </c>
      <c r="BV28" s="22">
        <v>0.22832440000000001</v>
      </c>
      <c r="BW28" s="22">
        <v>0.2233687</v>
      </c>
      <c r="BX28" s="22">
        <v>0.17870349999999999</v>
      </c>
      <c r="BY28" s="22">
        <v>0.2087677</v>
      </c>
      <c r="BZ28" s="22">
        <v>0.1882443</v>
      </c>
      <c r="CA28" s="22">
        <v>4.2274699999999998E-2</v>
      </c>
      <c r="CB28" s="22">
        <v>-9.5938899999999994E-2</v>
      </c>
      <c r="CC28" s="22">
        <v>-0.1389388</v>
      </c>
      <c r="CD28" s="22">
        <v>-0.25174639999999998</v>
      </c>
      <c r="CE28" s="22">
        <v>-0.1776702</v>
      </c>
      <c r="CF28" s="22">
        <v>0.13417850000000001</v>
      </c>
      <c r="CG28" s="22">
        <v>0.4159003</v>
      </c>
      <c r="CH28" s="22">
        <v>0.1787955</v>
      </c>
      <c r="CI28" s="22">
        <v>2.82496E-2</v>
      </c>
      <c r="CJ28" s="22">
        <v>-0.1351832</v>
      </c>
      <c r="CK28" s="22">
        <v>-0.14120150000000001</v>
      </c>
      <c r="CL28" s="22">
        <v>-5.2205099999999997E-2</v>
      </c>
      <c r="CM28" s="22">
        <v>6.0346999999999996E-3</v>
      </c>
      <c r="CN28" s="22">
        <v>-0.19731960000000001</v>
      </c>
      <c r="CO28" s="22">
        <v>-9.6809199999999998E-2</v>
      </c>
      <c r="CP28" s="22">
        <v>9.9777099999999994E-2</v>
      </c>
      <c r="CQ28" s="22">
        <v>0.26272210000000001</v>
      </c>
      <c r="CR28" s="22">
        <v>0.37219279999999999</v>
      </c>
      <c r="CS28" s="22">
        <v>0.38563839999999999</v>
      </c>
      <c r="CT28" s="22">
        <v>0.28333560000000002</v>
      </c>
      <c r="CU28" s="22">
        <v>0.27371610000000002</v>
      </c>
      <c r="CV28" s="22">
        <v>0.2266551</v>
      </c>
      <c r="CW28" s="22">
        <v>0.2582661</v>
      </c>
      <c r="CX28" s="22">
        <v>0.24165890000000001</v>
      </c>
      <c r="CY28" s="22">
        <v>8.2201800000000005E-2</v>
      </c>
      <c r="CZ28" s="22">
        <v>-1.20471E-2</v>
      </c>
      <c r="DA28" s="22">
        <v>-6.0797400000000001E-2</v>
      </c>
      <c r="DB28" s="22">
        <v>-0.1144797</v>
      </c>
      <c r="DC28" s="22">
        <v>-4.4234599999999999E-2</v>
      </c>
      <c r="DD28" s="22">
        <v>0.18241489999999999</v>
      </c>
      <c r="DE28" s="22">
        <v>0.49309619999999998</v>
      </c>
      <c r="DF28" s="22">
        <v>0.24141940000000001</v>
      </c>
      <c r="DG28" s="22">
        <v>0.1101461</v>
      </c>
      <c r="DH28" s="22">
        <v>-2.3829599999999999E-2</v>
      </c>
      <c r="DI28" s="22">
        <v>-8.0581000000000003E-3</v>
      </c>
      <c r="DJ28" s="22">
        <v>0.10382230000000001</v>
      </c>
      <c r="DK28" s="22">
        <v>0.19670389999999999</v>
      </c>
      <c r="DL28" s="22">
        <v>-1.39455E-2</v>
      </c>
      <c r="DM28" s="22">
        <v>4.1250500000000002E-2</v>
      </c>
      <c r="DN28" s="22">
        <v>0.21807319999999999</v>
      </c>
      <c r="DO28" s="22">
        <v>0.350219</v>
      </c>
      <c r="DP28" s="22">
        <v>0.44899739999999999</v>
      </c>
      <c r="DQ28" s="22">
        <v>0.45140609999999998</v>
      </c>
      <c r="DR28" s="22">
        <v>0.3383468</v>
      </c>
      <c r="DS28" s="22">
        <v>0.3240635</v>
      </c>
      <c r="DT28" s="22">
        <v>0.27460659999999998</v>
      </c>
      <c r="DU28" s="22">
        <v>0.3077646</v>
      </c>
      <c r="DV28" s="22">
        <v>0.29507339999999999</v>
      </c>
      <c r="DW28" s="22">
        <v>0.13985030000000001</v>
      </c>
      <c r="DX28" s="22">
        <v>0.10907940000000001</v>
      </c>
      <c r="DY28" s="22">
        <v>5.20264E-2</v>
      </c>
      <c r="DZ28" s="22">
        <v>8.3711599999999997E-2</v>
      </c>
      <c r="EA28" s="22">
        <v>0.14842520000000001</v>
      </c>
      <c r="EB28" s="22">
        <v>0.25206070000000003</v>
      </c>
      <c r="EC28" s="22">
        <v>0.60455479999999995</v>
      </c>
      <c r="ED28" s="22">
        <v>0.33183849999999998</v>
      </c>
      <c r="EE28" s="22">
        <v>0.2283917</v>
      </c>
      <c r="EF28" s="22">
        <v>0.13694729999999999</v>
      </c>
      <c r="EG28" s="22">
        <v>0.1841798</v>
      </c>
      <c r="EH28" s="22">
        <v>0.32910109999999998</v>
      </c>
      <c r="EI28" s="22">
        <v>0.47199989999999997</v>
      </c>
      <c r="EJ28" s="22">
        <v>0.25081759999999997</v>
      </c>
      <c r="EK28" s="22">
        <v>0.24058669999999999</v>
      </c>
      <c r="EL28" s="22">
        <v>0.388874</v>
      </c>
      <c r="EM28" s="22">
        <v>0.47655049999999999</v>
      </c>
      <c r="EN28" s="22">
        <v>0.55989100000000003</v>
      </c>
      <c r="EO28" s="22">
        <v>0.54636410000000002</v>
      </c>
      <c r="EP28" s="22">
        <v>0.41777429999999999</v>
      </c>
      <c r="EQ28" s="22">
        <v>0.39675709999999997</v>
      </c>
      <c r="ER28" s="22">
        <v>0.3438409</v>
      </c>
      <c r="ES28" s="22">
        <v>0.37923240000000003</v>
      </c>
      <c r="ET28" s="22">
        <v>0.37219560000000002</v>
      </c>
      <c r="EU28" s="22">
        <v>44.676189999999998</v>
      </c>
      <c r="EV28" s="22">
        <v>44.083689999999997</v>
      </c>
      <c r="EW28" s="22">
        <v>44.169879999999999</v>
      </c>
      <c r="EX28" s="22">
        <v>42.851799999999997</v>
      </c>
      <c r="EY28" s="22">
        <v>42.399799999999999</v>
      </c>
      <c r="EZ28" s="22">
        <v>41.904159999999997</v>
      </c>
      <c r="FA28" s="22">
        <v>41.805689999999998</v>
      </c>
      <c r="FB28" s="22">
        <v>41.579160000000002</v>
      </c>
      <c r="FC28" s="22">
        <v>46.757350000000002</v>
      </c>
      <c r="FD28" s="22">
        <v>53.835889999999999</v>
      </c>
      <c r="FE28" s="22">
        <v>58.282029999999999</v>
      </c>
      <c r="FF28" s="22">
        <v>60.696040000000004</v>
      </c>
      <c r="FG28" s="22">
        <v>62.287999999999997</v>
      </c>
      <c r="FH28" s="22">
        <v>63.009059999999998</v>
      </c>
      <c r="FI28" s="22">
        <v>62.914459999999998</v>
      </c>
      <c r="FJ28" s="22">
        <v>61.872070000000001</v>
      </c>
      <c r="FK28" s="22">
        <v>60.783810000000003</v>
      </c>
      <c r="FL28" s="22">
        <v>55.530520000000003</v>
      </c>
      <c r="FM28" s="22">
        <v>51.660240000000002</v>
      </c>
      <c r="FN28" s="22">
        <v>49.074089999999998</v>
      </c>
      <c r="FO28" s="22">
        <v>48.622349999999997</v>
      </c>
      <c r="FP28" s="22">
        <v>47.311039999999998</v>
      </c>
      <c r="FQ28" s="22">
        <v>46.310470000000002</v>
      </c>
      <c r="FR28" s="22">
        <v>45.902790000000003</v>
      </c>
      <c r="FS28" s="22">
        <v>2.2864520000000002</v>
      </c>
      <c r="FT28" s="22">
        <v>0.15338189999999999</v>
      </c>
      <c r="FU28" s="22">
        <v>0.1099026</v>
      </c>
    </row>
    <row r="29" spans="1:177" x14ac:dyDescent="0.3">
      <c r="A29" s="13" t="s">
        <v>226</v>
      </c>
      <c r="B29" s="13" t="s">
        <v>0</v>
      </c>
      <c r="C29" s="13" t="s">
        <v>263</v>
      </c>
      <c r="D29" s="34" t="s">
        <v>246</v>
      </c>
      <c r="E29" s="23" t="s">
        <v>219</v>
      </c>
      <c r="F29" s="23">
        <v>3650</v>
      </c>
      <c r="G29" s="22">
        <v>3.71536</v>
      </c>
      <c r="H29" s="22">
        <v>3.0618099999999999</v>
      </c>
      <c r="I29" s="22">
        <v>3.2659349999999998</v>
      </c>
      <c r="J29" s="22">
        <v>2.8021859999999998</v>
      </c>
      <c r="K29" s="22">
        <v>2.9970910000000002</v>
      </c>
      <c r="L29" s="22">
        <v>3.587612</v>
      </c>
      <c r="M29" s="22">
        <v>4.6690420000000001</v>
      </c>
      <c r="N29" s="22">
        <v>3.6914690000000001</v>
      </c>
      <c r="O29" s="22">
        <v>0.67653859999999999</v>
      </c>
      <c r="P29" s="22">
        <v>-2.1972119999999999</v>
      </c>
      <c r="Q29" s="22">
        <v>-4.5325379999999997</v>
      </c>
      <c r="R29" s="22">
        <v>-5.072775</v>
      </c>
      <c r="S29" s="22">
        <v>-5.3774879999999996</v>
      </c>
      <c r="T29" s="22">
        <v>-4.7448139999999999</v>
      </c>
      <c r="U29" s="22">
        <v>-2.5578799999999999</v>
      </c>
      <c r="V29" s="22">
        <v>0.22804430000000001</v>
      </c>
      <c r="W29" s="22">
        <v>3.453058</v>
      </c>
      <c r="X29" s="22">
        <v>5.8137439999999998</v>
      </c>
      <c r="Y29" s="22">
        <v>6.1338299999999997</v>
      </c>
      <c r="Z29" s="22">
        <v>6.2640500000000001</v>
      </c>
      <c r="AA29" s="22">
        <v>5.9089400000000003</v>
      </c>
      <c r="AB29" s="22">
        <v>5.838984</v>
      </c>
      <c r="AC29" s="22">
        <v>4.5411089999999996</v>
      </c>
      <c r="AD29" s="22">
        <v>4.3329829999999996</v>
      </c>
      <c r="AE29" s="22">
        <v>-0.1287044</v>
      </c>
      <c r="AF29" s="22">
        <v>-0.77607769999999998</v>
      </c>
      <c r="AG29" s="22">
        <v>-0.27495019999999998</v>
      </c>
      <c r="AH29" s="22">
        <v>-1.023147</v>
      </c>
      <c r="AI29" s="22">
        <v>-0.66772560000000003</v>
      </c>
      <c r="AJ29" s="22">
        <v>-0.3957097</v>
      </c>
      <c r="AK29" s="22">
        <v>0.35720079999999998</v>
      </c>
      <c r="AL29" s="22">
        <v>-5.9691500000000002E-2</v>
      </c>
      <c r="AM29" s="22">
        <v>-0.59448540000000005</v>
      </c>
      <c r="AN29" s="22">
        <v>-0.84457409999999999</v>
      </c>
      <c r="AO29" s="22">
        <v>-1.2330000000000001</v>
      </c>
      <c r="AP29" s="22">
        <v>-0.67965070000000005</v>
      </c>
      <c r="AQ29" s="22">
        <v>-0.73570290000000005</v>
      </c>
      <c r="AR29" s="22">
        <v>-0.99597029999999998</v>
      </c>
      <c r="AS29" s="22">
        <v>-0.76663199999999998</v>
      </c>
      <c r="AT29" s="22">
        <v>-0.73291980000000001</v>
      </c>
      <c r="AU29" s="22">
        <v>-0.43981009999999998</v>
      </c>
      <c r="AV29" s="22">
        <v>0.23826710000000001</v>
      </c>
      <c r="AW29" s="22">
        <v>0.2384038</v>
      </c>
      <c r="AX29" s="22">
        <v>0.38219510000000001</v>
      </c>
      <c r="AY29" s="22">
        <v>0.29993029999999998</v>
      </c>
      <c r="AZ29" s="22">
        <v>0.16993620000000001</v>
      </c>
      <c r="BA29" s="22">
        <v>-0.12656239999999999</v>
      </c>
      <c r="BB29" s="22">
        <v>0.1433981</v>
      </c>
      <c r="BC29" s="22">
        <v>3.7355600000000003E-2</v>
      </c>
      <c r="BD29" s="22">
        <v>-0.4762731</v>
      </c>
      <c r="BE29" s="22">
        <v>-6.8517800000000004E-2</v>
      </c>
      <c r="BF29" s="22">
        <v>-0.62797460000000005</v>
      </c>
      <c r="BG29" s="22">
        <v>-0.41919729999999999</v>
      </c>
      <c r="BH29" s="22">
        <v>-0.15071039999999999</v>
      </c>
      <c r="BI29" s="22">
        <v>0.56509659999999995</v>
      </c>
      <c r="BJ29" s="22">
        <v>0.14010230000000001</v>
      </c>
      <c r="BK29" s="22">
        <v>-0.3364491</v>
      </c>
      <c r="BL29" s="22">
        <v>-0.48305710000000002</v>
      </c>
      <c r="BM29" s="22">
        <v>-0.76117809999999997</v>
      </c>
      <c r="BN29" s="22">
        <v>-0.20412930000000001</v>
      </c>
      <c r="BO29" s="22">
        <v>-0.2952748</v>
      </c>
      <c r="BP29" s="22">
        <v>-0.50941360000000002</v>
      </c>
      <c r="BQ29" s="22">
        <v>-0.26440570000000002</v>
      </c>
      <c r="BR29" s="22">
        <v>-0.24821969999999999</v>
      </c>
      <c r="BS29" s="22">
        <v>3.4902900000000001E-2</v>
      </c>
      <c r="BT29" s="22">
        <v>0.64003049999999995</v>
      </c>
      <c r="BU29" s="22">
        <v>0.53917660000000001</v>
      </c>
      <c r="BV29" s="22">
        <v>0.68219730000000001</v>
      </c>
      <c r="BW29" s="22">
        <v>0.55112019999999995</v>
      </c>
      <c r="BX29" s="22">
        <v>0.66381159999999995</v>
      </c>
      <c r="BY29" s="22">
        <v>6.46616E-2</v>
      </c>
      <c r="BZ29" s="22">
        <v>0.39469710000000002</v>
      </c>
      <c r="CA29" s="22">
        <v>0.15236820000000001</v>
      </c>
      <c r="CB29" s="22">
        <v>-0.26862930000000002</v>
      </c>
      <c r="CC29" s="22">
        <v>7.4456599999999998E-2</v>
      </c>
      <c r="CD29" s="22">
        <v>-0.35427940000000002</v>
      </c>
      <c r="CE29" s="22">
        <v>-0.24706729999999999</v>
      </c>
      <c r="CF29" s="22">
        <v>1.89753E-2</v>
      </c>
      <c r="CG29" s="22">
        <v>0.70908450000000001</v>
      </c>
      <c r="CH29" s="22">
        <v>0.27847889999999997</v>
      </c>
      <c r="CI29" s="22">
        <v>-0.15773400000000001</v>
      </c>
      <c r="CJ29" s="22">
        <v>-0.2326715</v>
      </c>
      <c r="CK29" s="22">
        <v>-0.43439559999999999</v>
      </c>
      <c r="CL29" s="22">
        <v>0.1252154</v>
      </c>
      <c r="CM29" s="22">
        <v>9.7643999999999995E-3</v>
      </c>
      <c r="CN29" s="22">
        <v>-0.17242589999999999</v>
      </c>
      <c r="CO29" s="22">
        <v>8.3434800000000003E-2</v>
      </c>
      <c r="CP29" s="22">
        <v>8.7482000000000004E-2</v>
      </c>
      <c r="CQ29" s="22">
        <v>0.3636876</v>
      </c>
      <c r="CR29" s="22">
        <v>0.91829070000000002</v>
      </c>
      <c r="CS29" s="22">
        <v>0.74749089999999996</v>
      </c>
      <c r="CT29" s="22">
        <v>0.88997800000000005</v>
      </c>
      <c r="CU29" s="22">
        <v>0.72509349999999995</v>
      </c>
      <c r="CV29" s="22">
        <v>1.005868</v>
      </c>
      <c r="CW29" s="22">
        <v>0.19710279999999999</v>
      </c>
      <c r="CX29" s="22">
        <v>0.56874610000000003</v>
      </c>
      <c r="CY29" s="22">
        <v>0.26738079999999997</v>
      </c>
      <c r="CZ29" s="22">
        <v>-6.0985600000000001E-2</v>
      </c>
      <c r="DA29" s="22">
        <v>0.21743109999999999</v>
      </c>
      <c r="DB29" s="22">
        <v>-8.0584199999999995E-2</v>
      </c>
      <c r="DC29" s="22">
        <v>-7.4937299999999998E-2</v>
      </c>
      <c r="DD29" s="22">
        <v>0.1886611</v>
      </c>
      <c r="DE29" s="22">
        <v>0.85307250000000001</v>
      </c>
      <c r="DF29" s="22">
        <v>0.41685549999999999</v>
      </c>
      <c r="DG29" s="22">
        <v>2.0981099999999999E-2</v>
      </c>
      <c r="DH29" s="22">
        <v>1.7714000000000001E-2</v>
      </c>
      <c r="DI29" s="22">
        <v>-0.1076131</v>
      </c>
      <c r="DJ29" s="22">
        <v>0.45456010000000002</v>
      </c>
      <c r="DK29" s="22">
        <v>0.31480350000000001</v>
      </c>
      <c r="DL29" s="22">
        <v>0.16456180000000001</v>
      </c>
      <c r="DM29" s="22">
        <v>0.43127520000000003</v>
      </c>
      <c r="DN29" s="22">
        <v>0.4231838</v>
      </c>
      <c r="DO29" s="22">
        <v>0.69247230000000004</v>
      </c>
      <c r="DP29" s="22">
        <v>1.1965509999999999</v>
      </c>
      <c r="DQ29" s="22">
        <v>0.95580520000000002</v>
      </c>
      <c r="DR29" s="22">
        <v>1.0977589999999999</v>
      </c>
      <c r="DS29" s="22">
        <v>0.8990669</v>
      </c>
      <c r="DT29" s="22">
        <v>1.347925</v>
      </c>
      <c r="DU29" s="22">
        <v>0.3295439</v>
      </c>
      <c r="DV29" s="22">
        <v>0.74279510000000004</v>
      </c>
      <c r="DW29" s="22">
        <v>0.43344080000000001</v>
      </c>
      <c r="DX29" s="22">
        <v>0.238819</v>
      </c>
      <c r="DY29" s="22">
        <v>0.4238634</v>
      </c>
      <c r="DZ29" s="22">
        <v>0.31458819999999998</v>
      </c>
      <c r="EA29" s="22">
        <v>0.173591</v>
      </c>
      <c r="EB29" s="22">
        <v>0.4336604</v>
      </c>
      <c r="EC29" s="22">
        <v>1.0609679999999999</v>
      </c>
      <c r="ED29" s="22">
        <v>0.61664929999999996</v>
      </c>
      <c r="EE29" s="22">
        <v>0.27901740000000003</v>
      </c>
      <c r="EF29" s="22">
        <v>0.37923099999999998</v>
      </c>
      <c r="EG29" s="22">
        <v>0.364209</v>
      </c>
      <c r="EH29" s="22">
        <v>0.93008150000000001</v>
      </c>
      <c r="EI29" s="22">
        <v>0.7552316</v>
      </c>
      <c r="EJ29" s="22">
        <v>0.65111850000000004</v>
      </c>
      <c r="EK29" s="22">
        <v>0.93350160000000004</v>
      </c>
      <c r="EL29" s="22">
        <v>0.90788380000000002</v>
      </c>
      <c r="EM29" s="22">
        <v>1.1671849999999999</v>
      </c>
      <c r="EN29" s="22">
        <v>1.598314</v>
      </c>
      <c r="EO29" s="22">
        <v>1.256578</v>
      </c>
      <c r="EP29" s="22">
        <v>1.397761</v>
      </c>
      <c r="EQ29" s="22">
        <v>1.1502570000000001</v>
      </c>
      <c r="ER29" s="22">
        <v>1.8418000000000001</v>
      </c>
      <c r="ES29" s="22">
        <v>0.52076800000000001</v>
      </c>
      <c r="ET29" s="22">
        <v>0.99409420000000004</v>
      </c>
      <c r="EU29" s="22">
        <v>35.962479999999999</v>
      </c>
      <c r="EV29" s="22">
        <v>40.47504</v>
      </c>
      <c r="EW29" s="22">
        <v>40.465960000000003</v>
      </c>
      <c r="EX29" s="22">
        <v>42.36965</v>
      </c>
      <c r="EY29" s="22">
        <v>36.519930000000002</v>
      </c>
      <c r="EZ29" s="22">
        <v>37.468850000000003</v>
      </c>
      <c r="FA29" s="22">
        <v>36.571620000000003</v>
      </c>
      <c r="FB29" s="22">
        <v>33.0212</v>
      </c>
      <c r="FC29" s="22">
        <v>39.397469999999998</v>
      </c>
      <c r="FD29" s="22">
        <v>47.34563</v>
      </c>
      <c r="FE29" s="22">
        <v>52.387140000000002</v>
      </c>
      <c r="FF29" s="22">
        <v>53.976660000000003</v>
      </c>
      <c r="FG29" s="22">
        <v>56.475389999999997</v>
      </c>
      <c r="FH29" s="22">
        <v>58.471870000000003</v>
      </c>
      <c r="FI29" s="22">
        <v>57.989260000000002</v>
      </c>
      <c r="FJ29" s="22">
        <v>57.005369999999999</v>
      </c>
      <c r="FK29" s="22">
        <v>54.508780000000002</v>
      </c>
      <c r="FL29" s="22">
        <v>49.003579999999999</v>
      </c>
      <c r="FM29" s="22">
        <v>46.547330000000002</v>
      </c>
      <c r="FN29" s="22">
        <v>43.46754</v>
      </c>
      <c r="FO29" s="22">
        <v>40.969990000000003</v>
      </c>
      <c r="FP29" s="22">
        <v>40.412469999999999</v>
      </c>
      <c r="FQ29" s="22">
        <v>36.478490000000001</v>
      </c>
      <c r="FR29" s="22">
        <v>38.952640000000002</v>
      </c>
      <c r="FS29" s="22">
        <v>5.2082300000000004</v>
      </c>
      <c r="FT29" s="22">
        <v>0.2884757</v>
      </c>
      <c r="FU29" s="22">
        <v>0.3818841</v>
      </c>
    </row>
    <row r="30" spans="1:177" x14ac:dyDescent="0.3">
      <c r="A30" s="13" t="s">
        <v>226</v>
      </c>
      <c r="B30" s="13" t="s">
        <v>0</v>
      </c>
      <c r="C30" s="13" t="s">
        <v>263</v>
      </c>
      <c r="D30" s="34" t="s">
        <v>246</v>
      </c>
      <c r="E30" s="23" t="s">
        <v>220</v>
      </c>
      <c r="F30" s="23">
        <v>1814</v>
      </c>
      <c r="G30" s="22">
        <v>1.8779440000000001</v>
      </c>
      <c r="H30" s="22">
        <v>1.541148</v>
      </c>
      <c r="I30" s="22">
        <v>1.783528</v>
      </c>
      <c r="J30" s="22">
        <v>1.5306169999999999</v>
      </c>
      <c r="K30" s="22">
        <v>1.43022</v>
      </c>
      <c r="L30" s="22">
        <v>1.3112760000000001</v>
      </c>
      <c r="M30" s="22">
        <v>2.068978</v>
      </c>
      <c r="N30" s="22">
        <v>1.6112960000000001</v>
      </c>
      <c r="O30" s="22">
        <v>0.38639240000000002</v>
      </c>
      <c r="P30" s="22">
        <v>-0.42467480000000002</v>
      </c>
      <c r="Q30" s="22">
        <v>-1.8178240000000001</v>
      </c>
      <c r="R30" s="22">
        <v>-1.788133</v>
      </c>
      <c r="S30" s="22">
        <v>-1.884015</v>
      </c>
      <c r="T30" s="22">
        <v>-1.43628</v>
      </c>
      <c r="U30" s="22">
        <v>-0.21847150000000001</v>
      </c>
      <c r="V30" s="22">
        <v>0.71000479999999999</v>
      </c>
      <c r="W30" s="22">
        <v>1.8603940000000001</v>
      </c>
      <c r="X30" s="22">
        <v>2.800135</v>
      </c>
      <c r="Y30" s="22">
        <v>2.836776</v>
      </c>
      <c r="Z30" s="22">
        <v>2.9116849999999999</v>
      </c>
      <c r="AA30" s="22">
        <v>2.9308890000000001</v>
      </c>
      <c r="AB30" s="22">
        <v>3.2809710000000001</v>
      </c>
      <c r="AC30" s="22">
        <v>2.142309</v>
      </c>
      <c r="AD30" s="22">
        <v>1.9071480000000001</v>
      </c>
      <c r="AE30" s="22">
        <v>-0.1102047</v>
      </c>
      <c r="AF30" s="22">
        <v>-0.33554679999999998</v>
      </c>
      <c r="AG30" s="22">
        <v>7.3464999999999997E-3</v>
      </c>
      <c r="AH30" s="22">
        <v>-0.11889429999999999</v>
      </c>
      <c r="AI30" s="22">
        <v>-0.296093</v>
      </c>
      <c r="AJ30" s="22">
        <v>-0.68640290000000004</v>
      </c>
      <c r="AK30" s="22">
        <v>5.9626699999999998E-2</v>
      </c>
      <c r="AL30" s="22">
        <v>-0.21792010000000001</v>
      </c>
      <c r="AM30" s="22">
        <v>-0.50213470000000004</v>
      </c>
      <c r="AN30" s="22">
        <v>-0.1926852</v>
      </c>
      <c r="AO30" s="22">
        <v>-0.89346210000000004</v>
      </c>
      <c r="AP30" s="22">
        <v>-0.28815279999999999</v>
      </c>
      <c r="AQ30" s="22">
        <v>-0.21901950000000001</v>
      </c>
      <c r="AR30" s="22">
        <v>-9.6895300000000004E-2</v>
      </c>
      <c r="AS30" s="22">
        <v>4.9924999999999997E-2</v>
      </c>
      <c r="AT30" s="22">
        <v>-0.19649929999999999</v>
      </c>
      <c r="AU30" s="22">
        <v>-0.45720709999999998</v>
      </c>
      <c r="AV30" s="22">
        <v>-0.23366110000000001</v>
      </c>
      <c r="AW30" s="22">
        <v>-0.28095019999999998</v>
      </c>
      <c r="AX30" s="22">
        <v>-0.23886740000000001</v>
      </c>
      <c r="AY30" s="22">
        <v>-1.7515800000000002E-2</v>
      </c>
      <c r="AZ30" s="22">
        <v>-1.2820700000000001E-2</v>
      </c>
      <c r="BA30" s="22">
        <v>-0.26926030000000001</v>
      </c>
      <c r="BB30" s="22">
        <v>-0.1110801</v>
      </c>
      <c r="BC30" s="22">
        <v>3.3343699999999997E-2</v>
      </c>
      <c r="BD30" s="22">
        <v>-0.1751249</v>
      </c>
      <c r="BE30" s="22">
        <v>0.16117980000000001</v>
      </c>
      <c r="BF30" s="22">
        <v>-2.7644499999999999E-2</v>
      </c>
      <c r="BG30" s="22">
        <v>-0.17317550000000001</v>
      </c>
      <c r="BH30" s="22">
        <v>-0.45696340000000002</v>
      </c>
      <c r="BI30" s="22">
        <v>0.17122999999999999</v>
      </c>
      <c r="BJ30" s="22">
        <v>-8.1188300000000005E-2</v>
      </c>
      <c r="BK30" s="22">
        <v>-0.30616710000000003</v>
      </c>
      <c r="BL30" s="22">
        <v>4.0846E-2</v>
      </c>
      <c r="BM30" s="22">
        <v>-0.53140719999999997</v>
      </c>
      <c r="BN30" s="22">
        <v>6.4871E-3</v>
      </c>
      <c r="BO30" s="22">
        <v>3.6378300000000002E-2</v>
      </c>
      <c r="BP30" s="22">
        <v>0.1567762</v>
      </c>
      <c r="BQ30" s="22">
        <v>0.42747810000000003</v>
      </c>
      <c r="BR30" s="22">
        <v>0.1887616</v>
      </c>
      <c r="BS30" s="22">
        <v>3.8509999999999998E-3</v>
      </c>
      <c r="BT30" s="22">
        <v>0.1255561</v>
      </c>
      <c r="BU30" s="22">
        <v>-1.5957699999999998E-2</v>
      </c>
      <c r="BV30" s="22">
        <v>6.0685900000000001E-2</v>
      </c>
      <c r="BW30" s="22">
        <v>0.2053121</v>
      </c>
      <c r="BX30" s="22">
        <v>0.52157100000000001</v>
      </c>
      <c r="BY30" s="22">
        <v>-0.1052086</v>
      </c>
      <c r="BZ30" s="22">
        <v>9.0965000000000004E-3</v>
      </c>
      <c r="CA30" s="22">
        <v>0.13276489999999999</v>
      </c>
      <c r="CB30" s="22">
        <v>-6.4017199999999996E-2</v>
      </c>
      <c r="CC30" s="22">
        <v>0.26772420000000002</v>
      </c>
      <c r="CD30" s="22">
        <v>3.5554799999999998E-2</v>
      </c>
      <c r="CE30" s="22">
        <v>-8.8043200000000002E-2</v>
      </c>
      <c r="CF30" s="22">
        <v>-0.2980544</v>
      </c>
      <c r="CG30" s="22">
        <v>0.2485262</v>
      </c>
      <c r="CH30" s="22">
        <v>1.35117E-2</v>
      </c>
      <c r="CI30" s="22">
        <v>-0.17044049999999999</v>
      </c>
      <c r="CJ30" s="22">
        <v>0.20258899999999999</v>
      </c>
      <c r="CK30" s="22">
        <v>-0.28064899999999998</v>
      </c>
      <c r="CL30" s="22">
        <v>0.21055380000000001</v>
      </c>
      <c r="CM30" s="22">
        <v>0.21326609999999999</v>
      </c>
      <c r="CN30" s="22">
        <v>0.33246829999999999</v>
      </c>
      <c r="CO30" s="22">
        <v>0.68897030000000004</v>
      </c>
      <c r="CP30" s="22">
        <v>0.4555921</v>
      </c>
      <c r="CQ30" s="22">
        <v>0.32317849999999998</v>
      </c>
      <c r="CR30" s="22">
        <v>0.37434879999999998</v>
      </c>
      <c r="CS30" s="22">
        <v>0.16757530000000001</v>
      </c>
      <c r="CT30" s="22">
        <v>0.26815559999999999</v>
      </c>
      <c r="CU30" s="22">
        <v>0.35964210000000002</v>
      </c>
      <c r="CV30" s="22">
        <v>0.89168899999999995</v>
      </c>
      <c r="CW30" s="22">
        <v>8.4130999999999997E-3</v>
      </c>
      <c r="CX30" s="22">
        <v>9.2330499999999996E-2</v>
      </c>
      <c r="CY30" s="22">
        <v>0.232186</v>
      </c>
      <c r="CZ30" s="22">
        <v>4.70905E-2</v>
      </c>
      <c r="DA30" s="22">
        <v>0.37426870000000001</v>
      </c>
      <c r="DB30" s="22">
        <v>9.8754099999999997E-2</v>
      </c>
      <c r="DC30" s="22">
        <v>-2.9109000000000001E-3</v>
      </c>
      <c r="DD30" s="22">
        <v>-0.1391453</v>
      </c>
      <c r="DE30" s="22">
        <v>0.32582240000000001</v>
      </c>
      <c r="DF30" s="22">
        <v>0.1082118</v>
      </c>
      <c r="DG30" s="22">
        <v>-3.4714000000000002E-2</v>
      </c>
      <c r="DH30" s="22">
        <v>0.36433199999999999</v>
      </c>
      <c r="DI30" s="22">
        <v>-2.9890900000000001E-2</v>
      </c>
      <c r="DJ30" s="22">
        <v>0.4146205</v>
      </c>
      <c r="DK30" s="22">
        <v>0.3901538</v>
      </c>
      <c r="DL30" s="22">
        <v>0.50816039999999996</v>
      </c>
      <c r="DM30" s="22">
        <v>0.95046240000000004</v>
      </c>
      <c r="DN30" s="22">
        <v>0.72242249999999997</v>
      </c>
      <c r="DO30" s="22">
        <v>0.64250589999999996</v>
      </c>
      <c r="DP30" s="22">
        <v>0.62314150000000001</v>
      </c>
      <c r="DQ30" s="22">
        <v>0.35110829999999998</v>
      </c>
      <c r="DR30" s="22">
        <v>0.47562520000000003</v>
      </c>
      <c r="DS30" s="22">
        <v>0.51397199999999998</v>
      </c>
      <c r="DT30" s="22">
        <v>1.2618069999999999</v>
      </c>
      <c r="DU30" s="22">
        <v>0.1220348</v>
      </c>
      <c r="DV30" s="22">
        <v>0.17556440000000001</v>
      </c>
      <c r="DW30" s="22">
        <v>0.37573440000000002</v>
      </c>
      <c r="DX30" s="22">
        <v>0.20751240000000001</v>
      </c>
      <c r="DY30" s="22">
        <v>0.52810190000000001</v>
      </c>
      <c r="DZ30" s="22">
        <v>0.1900039</v>
      </c>
      <c r="EA30" s="22">
        <v>0.1200066</v>
      </c>
      <c r="EB30" s="22">
        <v>9.0294100000000002E-2</v>
      </c>
      <c r="EC30" s="22">
        <v>0.43742569999999997</v>
      </c>
      <c r="ED30" s="22">
        <v>0.24494350000000001</v>
      </c>
      <c r="EE30" s="22">
        <v>0.1612537</v>
      </c>
      <c r="EF30" s="22">
        <v>0.59786320000000004</v>
      </c>
      <c r="EG30" s="22">
        <v>0.33216400000000001</v>
      </c>
      <c r="EH30" s="22">
        <v>0.70926040000000001</v>
      </c>
      <c r="EI30" s="22">
        <v>0.64555169999999995</v>
      </c>
      <c r="EJ30" s="22">
        <v>0.76183190000000001</v>
      </c>
      <c r="EK30" s="22">
        <v>1.3280160000000001</v>
      </c>
      <c r="EL30" s="22">
        <v>1.107683</v>
      </c>
      <c r="EM30" s="22">
        <v>1.103564</v>
      </c>
      <c r="EN30" s="22">
        <v>0.98235859999999997</v>
      </c>
      <c r="EO30" s="22">
        <v>0.61610069999999995</v>
      </c>
      <c r="EP30" s="22">
        <v>0.77517860000000005</v>
      </c>
      <c r="EQ30" s="22">
        <v>0.7367998</v>
      </c>
      <c r="ER30" s="22">
        <v>1.7961990000000001</v>
      </c>
      <c r="ES30" s="22">
        <v>0.28608640000000002</v>
      </c>
      <c r="ET30" s="22">
        <v>0.29574099999999998</v>
      </c>
      <c r="EU30" s="22">
        <v>38.94003</v>
      </c>
      <c r="EV30" s="22">
        <v>37.970019999999998</v>
      </c>
      <c r="EW30" s="22">
        <v>37.94003</v>
      </c>
      <c r="EX30" s="22">
        <v>43.760129999999997</v>
      </c>
      <c r="EY30" s="22">
        <v>35.029980000000002</v>
      </c>
      <c r="EZ30" s="22">
        <v>37.94003</v>
      </c>
      <c r="FA30" s="22">
        <v>30.11994</v>
      </c>
      <c r="FB30" s="22">
        <v>31.029979999999998</v>
      </c>
      <c r="FC30" s="22">
        <v>40.790109999999999</v>
      </c>
      <c r="FD30" s="22">
        <v>48.700159999999997</v>
      </c>
      <c r="FE30" s="22">
        <v>52.790109999999999</v>
      </c>
      <c r="FF30" s="22">
        <v>54.970019999999998</v>
      </c>
      <c r="FG30" s="22">
        <v>57.970019999999998</v>
      </c>
      <c r="FH30" s="22">
        <v>59.970019999999998</v>
      </c>
      <c r="FI30" s="22">
        <v>59</v>
      </c>
      <c r="FJ30" s="22">
        <v>58.029980000000002</v>
      </c>
      <c r="FK30" s="22">
        <v>56.029980000000002</v>
      </c>
      <c r="FL30" s="22">
        <v>53.029980000000002</v>
      </c>
      <c r="FM30" s="22">
        <v>50.11994</v>
      </c>
      <c r="FN30" s="22">
        <v>48.970019999999998</v>
      </c>
      <c r="FO30" s="22">
        <v>45.970019999999998</v>
      </c>
      <c r="FP30" s="22">
        <v>45.850079999999998</v>
      </c>
      <c r="FQ30" s="22">
        <v>39.970019999999998</v>
      </c>
      <c r="FR30" s="22">
        <v>39.910049999999998</v>
      </c>
      <c r="FS30" s="22">
        <v>3.6368320000000001</v>
      </c>
      <c r="FT30" s="22">
        <v>0.16711770000000001</v>
      </c>
      <c r="FU30" s="22">
        <v>0.37685819999999998</v>
      </c>
    </row>
    <row r="31" spans="1:177" x14ac:dyDescent="0.3">
      <c r="A31" s="13" t="s">
        <v>226</v>
      </c>
      <c r="B31" s="13" t="s">
        <v>0</v>
      </c>
      <c r="C31" s="13" t="s">
        <v>263</v>
      </c>
      <c r="D31" s="34" t="s">
        <v>246</v>
      </c>
      <c r="E31" s="23" t="s">
        <v>221</v>
      </c>
      <c r="F31" s="23">
        <v>1836</v>
      </c>
      <c r="G31" s="22">
        <v>1.8956470000000001</v>
      </c>
      <c r="H31" s="22">
        <v>1.5734630000000001</v>
      </c>
      <c r="I31" s="22">
        <v>1.5905689999999999</v>
      </c>
      <c r="J31" s="22">
        <v>1.375764</v>
      </c>
      <c r="K31" s="22">
        <v>1.596484</v>
      </c>
      <c r="L31" s="22">
        <v>2.1698840000000001</v>
      </c>
      <c r="M31" s="22">
        <v>2.5905140000000002</v>
      </c>
      <c r="N31" s="22">
        <v>2.0549789999999999</v>
      </c>
      <c r="O31" s="22">
        <v>0.2699838</v>
      </c>
      <c r="P31" s="22">
        <v>-1.6493640000000001</v>
      </c>
      <c r="Q31" s="22">
        <v>-2.7542629999999999</v>
      </c>
      <c r="R31" s="22">
        <v>-3.21679</v>
      </c>
      <c r="S31" s="22">
        <v>-3.4059490000000001</v>
      </c>
      <c r="T31" s="22">
        <v>-3.145778</v>
      </c>
      <c r="U31" s="22">
        <v>-2.111869</v>
      </c>
      <c r="V31" s="22">
        <v>-0.34010190000000001</v>
      </c>
      <c r="W31" s="22">
        <v>1.654549</v>
      </c>
      <c r="X31" s="22">
        <v>3.005369</v>
      </c>
      <c r="Y31" s="22">
        <v>3.2337820000000002</v>
      </c>
      <c r="Z31" s="22">
        <v>3.3173949999999999</v>
      </c>
      <c r="AA31" s="22">
        <v>3.0005229999999998</v>
      </c>
      <c r="AB31" s="22">
        <v>2.7319849999999999</v>
      </c>
      <c r="AC31" s="22">
        <v>2.3637440000000001</v>
      </c>
      <c r="AD31" s="22">
        <v>2.3817059999999999</v>
      </c>
      <c r="AE31" s="22">
        <v>-0.1052662</v>
      </c>
      <c r="AF31" s="22">
        <v>-0.53027729999999995</v>
      </c>
      <c r="AG31" s="22">
        <v>-0.29150680000000001</v>
      </c>
      <c r="AH31" s="22">
        <v>-0.81640330000000005</v>
      </c>
      <c r="AI31" s="22">
        <v>-0.45562570000000002</v>
      </c>
      <c r="AJ31" s="22">
        <v>8.0543000000000003E-3</v>
      </c>
      <c r="AK31" s="22">
        <v>0.1793006</v>
      </c>
      <c r="AL31" s="22">
        <v>-9.5277999999999995E-3</v>
      </c>
      <c r="AM31" s="22">
        <v>-0.30814390000000003</v>
      </c>
      <c r="AN31" s="22">
        <v>-0.72960009999999997</v>
      </c>
      <c r="AO31" s="22">
        <v>-0.72778849999999995</v>
      </c>
      <c r="AP31" s="22">
        <v>-0.60770829999999998</v>
      </c>
      <c r="AQ31" s="22">
        <v>-0.67518500000000004</v>
      </c>
      <c r="AR31" s="22">
        <v>-0.94944519999999999</v>
      </c>
      <c r="AS31" s="22">
        <v>-0.88441619999999999</v>
      </c>
      <c r="AT31" s="22">
        <v>-0.74990049999999997</v>
      </c>
      <c r="AU31" s="22">
        <v>-0.34690389999999999</v>
      </c>
      <c r="AV31" s="22">
        <v>0.13551340000000001</v>
      </c>
      <c r="AW31" s="22">
        <v>0.20901149999999999</v>
      </c>
      <c r="AX31" s="22">
        <v>0.30678</v>
      </c>
      <c r="AY31" s="22">
        <v>0.1401694</v>
      </c>
      <c r="AZ31" s="22">
        <v>4.7274299999999998E-2</v>
      </c>
      <c r="BA31" s="22">
        <v>-5.7300200000000003E-2</v>
      </c>
      <c r="BB31" s="22">
        <v>0.1010259</v>
      </c>
      <c r="BC31" s="22">
        <v>3.0010000000000002E-3</v>
      </c>
      <c r="BD31" s="22">
        <v>-0.30676209999999998</v>
      </c>
      <c r="BE31" s="22">
        <v>-0.169544</v>
      </c>
      <c r="BF31" s="22">
        <v>-0.50286989999999998</v>
      </c>
      <c r="BG31" s="22">
        <v>-0.26297549999999997</v>
      </c>
      <c r="BH31" s="22">
        <v>0.12770139999999999</v>
      </c>
      <c r="BI31" s="22">
        <v>0.3398234</v>
      </c>
      <c r="BJ31" s="22">
        <v>0.1379369</v>
      </c>
      <c r="BK31" s="22">
        <v>-0.1312594</v>
      </c>
      <c r="BL31" s="22">
        <v>-0.48355290000000001</v>
      </c>
      <c r="BM31" s="22">
        <v>-0.41349409999999998</v>
      </c>
      <c r="BN31" s="22">
        <v>-0.26000820000000002</v>
      </c>
      <c r="BO31" s="22">
        <v>-0.34560809999999997</v>
      </c>
      <c r="BP31" s="22">
        <v>-0.59133550000000001</v>
      </c>
      <c r="BQ31" s="22">
        <v>-0.58596280000000001</v>
      </c>
      <c r="BR31" s="22">
        <v>-0.44095879999999998</v>
      </c>
      <c r="BS31" s="22">
        <v>-8.1292299999999998E-2</v>
      </c>
      <c r="BT31" s="22">
        <v>0.37185760000000001</v>
      </c>
      <c r="BU31" s="22">
        <v>0.39032719999999999</v>
      </c>
      <c r="BV31" s="22">
        <v>0.47199219999999997</v>
      </c>
      <c r="BW31" s="22">
        <v>0.28629159999999998</v>
      </c>
      <c r="BX31" s="22">
        <v>0.18958939999999999</v>
      </c>
      <c r="BY31" s="22">
        <v>6.7435899999999993E-2</v>
      </c>
      <c r="BZ31" s="22">
        <v>0.29660150000000002</v>
      </c>
      <c r="CA31" s="22">
        <v>7.7986600000000003E-2</v>
      </c>
      <c r="CB31" s="22">
        <v>-0.15195610000000001</v>
      </c>
      <c r="CC31" s="22">
        <v>-8.5072900000000007E-2</v>
      </c>
      <c r="CD31" s="22">
        <v>-0.28571760000000002</v>
      </c>
      <c r="CE31" s="22">
        <v>-0.12954650000000001</v>
      </c>
      <c r="CF31" s="22">
        <v>0.21056859999999999</v>
      </c>
      <c r="CG31" s="22">
        <v>0.45100099999999999</v>
      </c>
      <c r="CH31" s="22">
        <v>0.24007049999999999</v>
      </c>
      <c r="CI31" s="22">
        <v>-8.7498000000000003E-3</v>
      </c>
      <c r="CJ31" s="22">
        <v>-0.31314140000000001</v>
      </c>
      <c r="CK31" s="22">
        <v>-0.19581489999999999</v>
      </c>
      <c r="CL31" s="22">
        <v>-1.91921E-2</v>
      </c>
      <c r="CM31" s="22">
        <v>-0.11734410000000001</v>
      </c>
      <c r="CN31" s="22">
        <v>-0.3433098</v>
      </c>
      <c r="CO31" s="22">
        <v>-0.3792548</v>
      </c>
      <c r="CP31" s="22">
        <v>-0.22698679999999999</v>
      </c>
      <c r="CQ31" s="22">
        <v>0.1026696</v>
      </c>
      <c r="CR31" s="22">
        <v>0.53554900000000005</v>
      </c>
      <c r="CS31" s="22">
        <v>0.51590599999999998</v>
      </c>
      <c r="CT31" s="22">
        <v>0.58641759999999998</v>
      </c>
      <c r="CU31" s="22">
        <v>0.38749529999999999</v>
      </c>
      <c r="CV31" s="22">
        <v>0.28815629999999998</v>
      </c>
      <c r="CW31" s="22">
        <v>0.15382779999999999</v>
      </c>
      <c r="CX31" s="22">
        <v>0.43205650000000001</v>
      </c>
      <c r="CY31" s="22">
        <v>0.1529721</v>
      </c>
      <c r="CZ31" s="22">
        <v>2.8498999999999998E-3</v>
      </c>
      <c r="DA31" s="22">
        <v>-6.0179999999999999E-4</v>
      </c>
      <c r="DB31" s="22">
        <v>-6.8565299999999996E-2</v>
      </c>
      <c r="DC31" s="22">
        <v>3.8825000000000001E-3</v>
      </c>
      <c r="DD31" s="22">
        <v>0.29343580000000002</v>
      </c>
      <c r="DE31" s="22">
        <v>0.56217870000000003</v>
      </c>
      <c r="DF31" s="22">
        <v>0.34220410000000001</v>
      </c>
      <c r="DG31" s="22">
        <v>0.11375979999999999</v>
      </c>
      <c r="DH31" s="22">
        <v>-0.14272979999999999</v>
      </c>
      <c r="DI31" s="22">
        <v>2.1864399999999999E-2</v>
      </c>
      <c r="DJ31" s="22">
        <v>0.22162399999999999</v>
      </c>
      <c r="DK31" s="22">
        <v>0.1109199</v>
      </c>
      <c r="DL31" s="22">
        <v>-9.5283999999999994E-2</v>
      </c>
      <c r="DM31" s="22">
        <v>-0.1725469</v>
      </c>
      <c r="DN31" s="22">
        <v>-1.30148E-2</v>
      </c>
      <c r="DO31" s="22">
        <v>0.28663139999999998</v>
      </c>
      <c r="DP31" s="22">
        <v>0.69924039999999998</v>
      </c>
      <c r="DQ31" s="22">
        <v>0.64148470000000002</v>
      </c>
      <c r="DR31" s="22">
        <v>0.70084299999999999</v>
      </c>
      <c r="DS31" s="22">
        <v>0.4886991</v>
      </c>
      <c r="DT31" s="22">
        <v>0.38672329999999999</v>
      </c>
      <c r="DU31" s="22">
        <v>0.24021960000000001</v>
      </c>
      <c r="DV31" s="22">
        <v>0.5675116</v>
      </c>
      <c r="DW31" s="22">
        <v>0.26123930000000001</v>
      </c>
      <c r="DX31" s="22">
        <v>0.22636510000000001</v>
      </c>
      <c r="DY31" s="22">
        <v>0.121361</v>
      </c>
      <c r="DZ31" s="22">
        <v>0.24496809999999999</v>
      </c>
      <c r="EA31" s="22">
        <v>0.19653280000000001</v>
      </c>
      <c r="EB31" s="22">
        <v>0.41308279999999997</v>
      </c>
      <c r="EC31" s="22">
        <v>0.7227015</v>
      </c>
      <c r="ED31" s="22">
        <v>0.48966880000000002</v>
      </c>
      <c r="EE31" s="22">
        <v>0.29064430000000002</v>
      </c>
      <c r="EF31" s="22">
        <v>0.1033173</v>
      </c>
      <c r="EG31" s="22">
        <v>0.33615869999999998</v>
      </c>
      <c r="EH31" s="22">
        <v>0.5693241</v>
      </c>
      <c r="EI31" s="22">
        <v>0.44049680000000002</v>
      </c>
      <c r="EJ31" s="22">
        <v>0.2628257</v>
      </c>
      <c r="EK31" s="22">
        <v>0.1259065</v>
      </c>
      <c r="EL31" s="22">
        <v>0.29592679999999999</v>
      </c>
      <c r="EM31" s="22">
        <v>0.55224300000000004</v>
      </c>
      <c r="EN31" s="22">
        <v>0.93558470000000005</v>
      </c>
      <c r="EO31" s="22">
        <v>0.82280050000000005</v>
      </c>
      <c r="EP31" s="22">
        <v>0.86605520000000003</v>
      </c>
      <c r="EQ31" s="22">
        <v>0.63482130000000003</v>
      </c>
      <c r="ER31" s="22">
        <v>0.52903829999999996</v>
      </c>
      <c r="ES31" s="22">
        <v>0.3649558</v>
      </c>
      <c r="ET31" s="22">
        <v>0.76308719999999997</v>
      </c>
      <c r="EU31" s="22">
        <v>33</v>
      </c>
      <c r="EV31" s="22">
        <v>42.967579999999998</v>
      </c>
      <c r="EW31" s="22">
        <v>42.97916</v>
      </c>
      <c r="EX31" s="22">
        <v>40.986109999999996</v>
      </c>
      <c r="EY31" s="22">
        <v>38.002310000000001</v>
      </c>
      <c r="EZ31" s="22">
        <v>37</v>
      </c>
      <c r="FA31" s="22">
        <v>42.990740000000002</v>
      </c>
      <c r="FB31" s="22">
        <v>35.002310000000001</v>
      </c>
      <c r="FC31" s="22">
        <v>38.011580000000002</v>
      </c>
      <c r="FD31" s="22">
        <v>45.997689999999999</v>
      </c>
      <c r="FE31" s="22">
        <v>51.986109999999996</v>
      </c>
      <c r="FF31" s="22">
        <v>52.988419999999998</v>
      </c>
      <c r="FG31" s="22">
        <v>54.988419999999998</v>
      </c>
      <c r="FH31" s="22">
        <v>56.981470000000002</v>
      </c>
      <c r="FI31" s="22">
        <v>56.983789999999999</v>
      </c>
      <c r="FJ31" s="22">
        <v>55.986109999999996</v>
      </c>
      <c r="FK31" s="22">
        <v>52.995370000000001</v>
      </c>
      <c r="FL31" s="22">
        <v>44.997689999999999</v>
      </c>
      <c r="FM31" s="22">
        <v>42.993049999999997</v>
      </c>
      <c r="FN31" s="22">
        <v>37.993049999999997</v>
      </c>
      <c r="FO31" s="22">
        <v>35.995370000000001</v>
      </c>
      <c r="FP31" s="22">
        <v>35.002310000000001</v>
      </c>
      <c r="FQ31" s="22">
        <v>33.004629999999999</v>
      </c>
      <c r="FR31" s="22">
        <v>38</v>
      </c>
      <c r="FS31" s="22">
        <v>3.5459299999999998</v>
      </c>
      <c r="FT31" s="22">
        <v>0.2090775</v>
      </c>
      <c r="FU31" s="22">
        <v>0.20504249999999999</v>
      </c>
    </row>
    <row r="32" spans="1:177" x14ac:dyDescent="0.3">
      <c r="A32" s="13" t="s">
        <v>226</v>
      </c>
      <c r="B32" s="13" t="s">
        <v>0</v>
      </c>
      <c r="C32" s="13" t="s">
        <v>263</v>
      </c>
      <c r="D32" s="34" t="s">
        <v>235</v>
      </c>
      <c r="E32" s="23" t="s">
        <v>219</v>
      </c>
      <c r="F32" s="23">
        <v>5836</v>
      </c>
      <c r="G32" s="22">
        <v>5.1701389999999998</v>
      </c>
      <c r="H32" s="22">
        <v>4.6857069999999998</v>
      </c>
      <c r="I32" s="22">
        <v>4.0622109999999996</v>
      </c>
      <c r="J32" s="22">
        <v>4.0255049999999999</v>
      </c>
      <c r="K32" s="22">
        <v>3.8647689999999999</v>
      </c>
      <c r="L32" s="22">
        <v>3.9488120000000002</v>
      </c>
      <c r="M32" s="22">
        <v>4.0173819999999996</v>
      </c>
      <c r="N32" s="22">
        <v>2.824862</v>
      </c>
      <c r="O32" s="22">
        <v>1.39334E-2</v>
      </c>
      <c r="P32" s="22">
        <v>-3.9755880000000001</v>
      </c>
      <c r="Q32" s="22">
        <v>-7.3319320000000001</v>
      </c>
      <c r="R32" s="22">
        <v>-9.5079779999999996</v>
      </c>
      <c r="S32" s="22">
        <v>-10.095280000000001</v>
      </c>
      <c r="T32" s="22">
        <v>-9.4804180000000002</v>
      </c>
      <c r="U32" s="22">
        <v>-7.8867269999999996</v>
      </c>
      <c r="V32" s="22">
        <v>-4.9414730000000002</v>
      </c>
      <c r="W32" s="22">
        <v>-1.275137</v>
      </c>
      <c r="X32" s="22">
        <v>3.1826819999999998</v>
      </c>
      <c r="Y32" s="22">
        <v>6.559825</v>
      </c>
      <c r="Z32" s="22">
        <v>8.3285660000000004</v>
      </c>
      <c r="AA32" s="22">
        <v>8.8013809999999992</v>
      </c>
      <c r="AB32" s="22">
        <v>8.4898489999999995</v>
      </c>
      <c r="AC32" s="22">
        <v>7.3586359999999997</v>
      </c>
      <c r="AD32" s="22">
        <v>5.9269249999999998</v>
      </c>
      <c r="AE32" s="22">
        <v>-0.65239100000000005</v>
      </c>
      <c r="AF32" s="22">
        <v>-0.56696489999999999</v>
      </c>
      <c r="AG32" s="22">
        <v>-0.81201270000000003</v>
      </c>
      <c r="AH32" s="22">
        <v>-0.3658324</v>
      </c>
      <c r="AI32" s="22">
        <v>-0.26991300000000001</v>
      </c>
      <c r="AJ32" s="22">
        <v>-0.1866044</v>
      </c>
      <c r="AK32" s="22">
        <v>-7.7671599999999993E-2</v>
      </c>
      <c r="AL32" s="22">
        <v>-0.17537159999999999</v>
      </c>
      <c r="AM32" s="22">
        <v>-0.40197450000000001</v>
      </c>
      <c r="AN32" s="22">
        <v>-0.56153319999999995</v>
      </c>
      <c r="AO32" s="22">
        <v>-0.81580410000000003</v>
      </c>
      <c r="AP32" s="22">
        <v>-1.053131</v>
      </c>
      <c r="AQ32" s="22">
        <v>-0.72001720000000002</v>
      </c>
      <c r="AR32" s="22">
        <v>-0.65024289999999996</v>
      </c>
      <c r="AS32" s="22">
        <v>-0.66433050000000005</v>
      </c>
      <c r="AT32" s="22">
        <v>-0.3211135</v>
      </c>
      <c r="AU32" s="22">
        <v>0.25497510000000001</v>
      </c>
      <c r="AV32" s="22">
        <v>0.48089090000000001</v>
      </c>
      <c r="AW32" s="22">
        <v>0.27200279999999999</v>
      </c>
      <c r="AX32" s="22">
        <v>0.24852730000000001</v>
      </c>
      <c r="AY32" s="22">
        <v>0.33779959999999998</v>
      </c>
      <c r="AZ32" s="22">
        <v>9.6487100000000006E-2</v>
      </c>
      <c r="BA32" s="22">
        <v>-0.1161968</v>
      </c>
      <c r="BB32" s="22">
        <v>-0.44024410000000003</v>
      </c>
      <c r="BC32" s="22">
        <v>-0.412186</v>
      </c>
      <c r="BD32" s="22">
        <v>-0.33896850000000001</v>
      </c>
      <c r="BE32" s="22">
        <v>-0.54306829999999995</v>
      </c>
      <c r="BF32" s="22">
        <v>-0.1862268</v>
      </c>
      <c r="BG32" s="22">
        <v>-0.1317004</v>
      </c>
      <c r="BH32" s="22">
        <v>-6.1681899999999998E-2</v>
      </c>
      <c r="BI32" s="22">
        <v>7.4028399999999994E-2</v>
      </c>
      <c r="BJ32" s="22">
        <v>2.8731999999999998E-3</v>
      </c>
      <c r="BK32" s="22">
        <v>-0.2052949</v>
      </c>
      <c r="BL32" s="22">
        <v>-0.31292330000000002</v>
      </c>
      <c r="BM32" s="22">
        <v>-0.49853029999999998</v>
      </c>
      <c r="BN32" s="22">
        <v>-0.69608970000000003</v>
      </c>
      <c r="BO32" s="22">
        <v>-0.38790859999999999</v>
      </c>
      <c r="BP32" s="22">
        <v>-0.32290609999999997</v>
      </c>
      <c r="BQ32" s="22">
        <v>-0.33384419999999998</v>
      </c>
      <c r="BR32" s="22">
        <v>2.3259700000000001E-2</v>
      </c>
      <c r="BS32" s="22">
        <v>0.59629430000000005</v>
      </c>
      <c r="BT32" s="22">
        <v>0.79759190000000002</v>
      </c>
      <c r="BU32" s="22">
        <v>0.59026210000000001</v>
      </c>
      <c r="BV32" s="22">
        <v>0.55391679999999999</v>
      </c>
      <c r="BW32" s="22">
        <v>0.61762010000000001</v>
      </c>
      <c r="BX32" s="22">
        <v>0.37278709999999998</v>
      </c>
      <c r="BY32" s="22">
        <v>0.16040080000000001</v>
      </c>
      <c r="BZ32" s="22">
        <v>-0.18350739999999999</v>
      </c>
      <c r="CA32" s="22">
        <v>-0.24582080000000001</v>
      </c>
      <c r="CB32" s="22">
        <v>-0.18105889999999999</v>
      </c>
      <c r="CC32" s="22">
        <v>-0.35679830000000001</v>
      </c>
      <c r="CD32" s="22">
        <v>-6.1832499999999999E-2</v>
      </c>
      <c r="CE32" s="22">
        <v>-3.5974800000000001E-2</v>
      </c>
      <c r="CF32" s="22">
        <v>2.4839E-2</v>
      </c>
      <c r="CG32" s="22">
        <v>0.17909539999999999</v>
      </c>
      <c r="CH32" s="22">
        <v>0.12632499999999999</v>
      </c>
      <c r="CI32" s="22">
        <v>-6.9075200000000003E-2</v>
      </c>
      <c r="CJ32" s="22">
        <v>-0.1407369</v>
      </c>
      <c r="CK32" s="22">
        <v>-0.27878750000000002</v>
      </c>
      <c r="CL32" s="22">
        <v>-0.44880370000000003</v>
      </c>
      <c r="CM32" s="22">
        <v>-0.15789120000000001</v>
      </c>
      <c r="CN32" s="22">
        <v>-9.6193600000000004E-2</v>
      </c>
      <c r="CO32" s="22">
        <v>-0.1049504</v>
      </c>
      <c r="CP32" s="22">
        <v>0.26177149999999999</v>
      </c>
      <c r="CQ32" s="22">
        <v>0.83269090000000001</v>
      </c>
      <c r="CR32" s="22">
        <v>1.0169379999999999</v>
      </c>
      <c r="CS32" s="22">
        <v>0.81068750000000001</v>
      </c>
      <c r="CT32" s="22">
        <v>0.76542860000000001</v>
      </c>
      <c r="CU32" s="22">
        <v>0.81142289999999995</v>
      </c>
      <c r="CV32" s="22">
        <v>0.56415170000000003</v>
      </c>
      <c r="CW32" s="22">
        <v>0.35197149999999999</v>
      </c>
      <c r="CX32" s="22">
        <v>-5.6924000000000002E-3</v>
      </c>
      <c r="CY32" s="22">
        <v>-7.9455499999999998E-2</v>
      </c>
      <c r="CZ32" s="22">
        <v>-2.3149400000000001E-2</v>
      </c>
      <c r="DA32" s="22">
        <v>-0.17052819999999999</v>
      </c>
      <c r="DB32" s="22">
        <v>6.2561699999999998E-2</v>
      </c>
      <c r="DC32" s="22">
        <v>5.9750699999999997E-2</v>
      </c>
      <c r="DD32" s="22">
        <v>0.1113599</v>
      </c>
      <c r="DE32" s="22">
        <v>0.28416239999999998</v>
      </c>
      <c r="DF32" s="22">
        <v>0.2497769</v>
      </c>
      <c r="DG32" s="22">
        <v>6.7144499999999996E-2</v>
      </c>
      <c r="DH32" s="22">
        <v>3.1449600000000001E-2</v>
      </c>
      <c r="DI32" s="22">
        <v>-5.9044600000000003E-2</v>
      </c>
      <c r="DJ32" s="22">
        <v>-0.2015178</v>
      </c>
      <c r="DK32" s="22">
        <v>7.2126200000000001E-2</v>
      </c>
      <c r="DL32" s="22">
        <v>0.13051889999999999</v>
      </c>
      <c r="DM32" s="22">
        <v>0.1239435</v>
      </c>
      <c r="DN32" s="22">
        <v>0.50028340000000004</v>
      </c>
      <c r="DO32" s="22">
        <v>1.069088</v>
      </c>
      <c r="DP32" s="22">
        <v>1.2362839999999999</v>
      </c>
      <c r="DQ32" s="22">
        <v>1.0311129999999999</v>
      </c>
      <c r="DR32" s="22">
        <v>0.97694040000000004</v>
      </c>
      <c r="DS32" s="22">
        <v>1.005226</v>
      </c>
      <c r="DT32" s="22">
        <v>0.75551639999999998</v>
      </c>
      <c r="DU32" s="22">
        <v>0.54354210000000003</v>
      </c>
      <c r="DV32" s="22">
        <v>0.17212259999999999</v>
      </c>
      <c r="DW32" s="22">
        <v>0.16074949999999999</v>
      </c>
      <c r="DX32" s="22">
        <v>0.204847</v>
      </c>
      <c r="DY32" s="22">
        <v>9.8416100000000006E-2</v>
      </c>
      <c r="DZ32" s="22">
        <v>0.2421673</v>
      </c>
      <c r="EA32" s="22">
        <v>0.19796330000000001</v>
      </c>
      <c r="EB32" s="22">
        <v>0.2362824</v>
      </c>
      <c r="EC32" s="22">
        <v>0.43586239999999998</v>
      </c>
      <c r="ED32" s="22">
        <v>0.4280217</v>
      </c>
      <c r="EE32" s="22">
        <v>0.263824</v>
      </c>
      <c r="EF32" s="22">
        <v>0.28005940000000001</v>
      </c>
      <c r="EG32" s="22">
        <v>0.25822909999999999</v>
      </c>
      <c r="EH32" s="22">
        <v>0.15552389999999999</v>
      </c>
      <c r="EI32" s="22">
        <v>0.40423480000000001</v>
      </c>
      <c r="EJ32" s="22">
        <v>0.45785569999999998</v>
      </c>
      <c r="EK32" s="22">
        <v>0.45442979999999999</v>
      </c>
      <c r="EL32" s="22">
        <v>0.84465659999999998</v>
      </c>
      <c r="EM32" s="22">
        <v>1.410407</v>
      </c>
      <c r="EN32" s="22">
        <v>1.5529850000000001</v>
      </c>
      <c r="EO32" s="22">
        <v>1.349372</v>
      </c>
      <c r="EP32" s="22">
        <v>1.28233</v>
      </c>
      <c r="EQ32" s="22">
        <v>1.2850459999999999</v>
      </c>
      <c r="ER32" s="22">
        <v>1.0318160000000001</v>
      </c>
      <c r="ES32" s="22">
        <v>0.82013979999999997</v>
      </c>
      <c r="ET32" s="22">
        <v>0.4288592</v>
      </c>
      <c r="EU32" s="22">
        <v>62.739429999999999</v>
      </c>
      <c r="EV32" s="22">
        <v>62.251539999999999</v>
      </c>
      <c r="EW32" s="22">
        <v>61.613410000000002</v>
      </c>
      <c r="EX32" s="22">
        <v>61.018810000000002</v>
      </c>
      <c r="EY32" s="22">
        <v>60.761240000000001</v>
      </c>
      <c r="EZ32" s="22">
        <v>60.320099999999996</v>
      </c>
      <c r="FA32" s="22">
        <v>60.321710000000003</v>
      </c>
      <c r="FB32" s="22">
        <v>62.176740000000002</v>
      </c>
      <c r="FC32" s="22">
        <v>66.498189999999994</v>
      </c>
      <c r="FD32" s="22">
        <v>71.214320000000001</v>
      </c>
      <c r="FE32" s="22">
        <v>75.946280000000002</v>
      </c>
      <c r="FF32" s="22">
        <v>79.209040000000002</v>
      </c>
      <c r="FG32" s="22">
        <v>81.317189999999997</v>
      </c>
      <c r="FH32" s="22">
        <v>82.634569999999997</v>
      </c>
      <c r="FI32" s="22">
        <v>82.792360000000002</v>
      </c>
      <c r="FJ32" s="22">
        <v>82.181830000000005</v>
      </c>
      <c r="FK32" s="22">
        <v>81.111249999999998</v>
      </c>
      <c r="FL32" s="22">
        <v>79.197469999999996</v>
      </c>
      <c r="FM32" s="22">
        <v>76.633250000000004</v>
      </c>
      <c r="FN32" s="22">
        <v>72.965649999999997</v>
      </c>
      <c r="FO32" s="22">
        <v>68.444050000000004</v>
      </c>
      <c r="FP32" s="22">
        <v>65.676929999999999</v>
      </c>
      <c r="FQ32" s="22">
        <v>64.185230000000004</v>
      </c>
      <c r="FR32" s="22">
        <v>63.439549999999997</v>
      </c>
      <c r="FS32" s="22">
        <v>4.6712590000000001</v>
      </c>
      <c r="FT32" s="22">
        <v>0.22561110000000001</v>
      </c>
      <c r="FU32" s="22">
        <v>0.35583039999999999</v>
      </c>
    </row>
    <row r="33" spans="1:177" x14ac:dyDescent="0.3">
      <c r="A33" s="13" t="s">
        <v>226</v>
      </c>
      <c r="B33" s="13" t="s">
        <v>0</v>
      </c>
      <c r="C33" s="13" t="s">
        <v>263</v>
      </c>
      <c r="D33" s="34" t="s">
        <v>235</v>
      </c>
      <c r="E33" s="23" t="s">
        <v>220</v>
      </c>
      <c r="F33" s="23">
        <v>2903</v>
      </c>
      <c r="G33" s="22">
        <v>2.5743619999999998</v>
      </c>
      <c r="H33" s="22">
        <v>2.349116</v>
      </c>
      <c r="I33" s="22">
        <v>2.2323750000000002</v>
      </c>
      <c r="J33" s="22">
        <v>2.0326339999999998</v>
      </c>
      <c r="K33" s="22">
        <v>1.9213180000000001</v>
      </c>
      <c r="L33" s="22">
        <v>1.8857980000000001</v>
      </c>
      <c r="M33" s="22">
        <v>1.8891549999999999</v>
      </c>
      <c r="N33" s="22">
        <v>1.321248</v>
      </c>
      <c r="O33" s="22">
        <v>0.34466999999999998</v>
      </c>
      <c r="P33" s="22">
        <v>-1.4198409999999999</v>
      </c>
      <c r="Q33" s="22">
        <v>-3.0233669999999999</v>
      </c>
      <c r="R33" s="22">
        <v>-4.2127150000000002</v>
      </c>
      <c r="S33" s="22">
        <v>-4.4563959999999998</v>
      </c>
      <c r="T33" s="22">
        <v>-4.3149889999999997</v>
      </c>
      <c r="U33" s="22">
        <v>-3.6029740000000001</v>
      </c>
      <c r="V33" s="22">
        <v>-2.2936390000000002</v>
      </c>
      <c r="W33" s="22">
        <v>-0.86994959999999999</v>
      </c>
      <c r="X33" s="22">
        <v>1.1876949999999999</v>
      </c>
      <c r="Y33" s="22">
        <v>2.799582</v>
      </c>
      <c r="Z33" s="22">
        <v>3.582624</v>
      </c>
      <c r="AA33" s="22">
        <v>3.9914149999999999</v>
      </c>
      <c r="AB33" s="22">
        <v>3.9186999999999999</v>
      </c>
      <c r="AC33" s="22">
        <v>3.4006129999999999</v>
      </c>
      <c r="AD33" s="22">
        <v>2.7179700000000002</v>
      </c>
      <c r="AE33" s="22">
        <v>-0.41450550000000003</v>
      </c>
      <c r="AF33" s="22">
        <v>-0.40947840000000002</v>
      </c>
      <c r="AG33" s="22">
        <v>-0.24966450000000001</v>
      </c>
      <c r="AH33" s="22">
        <v>-0.17001340000000001</v>
      </c>
      <c r="AI33" s="22">
        <v>-0.1141813</v>
      </c>
      <c r="AJ33" s="22">
        <v>-0.13821700000000001</v>
      </c>
      <c r="AK33" s="22">
        <v>-0.1310933</v>
      </c>
      <c r="AL33" s="22">
        <v>-0.32802369999999997</v>
      </c>
      <c r="AM33" s="22">
        <v>-0.38814569999999998</v>
      </c>
      <c r="AN33" s="22">
        <v>-0.54634729999999998</v>
      </c>
      <c r="AO33" s="22">
        <v>-0.76756760000000002</v>
      </c>
      <c r="AP33" s="22">
        <v>-1.0081599999999999</v>
      </c>
      <c r="AQ33" s="22">
        <v>-0.58290200000000003</v>
      </c>
      <c r="AR33" s="22">
        <v>-0.48643130000000001</v>
      </c>
      <c r="AS33" s="22">
        <v>-0.29003519999999999</v>
      </c>
      <c r="AT33" s="22">
        <v>1.3698E-3</v>
      </c>
      <c r="AU33" s="22">
        <v>4.1454999999999999E-2</v>
      </c>
      <c r="AV33" s="22">
        <v>0.1334612</v>
      </c>
      <c r="AW33" s="22">
        <v>1.46874E-2</v>
      </c>
      <c r="AX33" s="22">
        <v>-0.19276119999999999</v>
      </c>
      <c r="AY33" s="22">
        <v>-2.8950099999999999E-2</v>
      </c>
      <c r="AZ33" s="22">
        <v>-0.1040078</v>
      </c>
      <c r="BA33" s="22">
        <v>-0.21237809999999999</v>
      </c>
      <c r="BB33" s="22">
        <v>-0.39059240000000001</v>
      </c>
      <c r="BC33" s="22">
        <v>-0.22544690000000001</v>
      </c>
      <c r="BD33" s="22">
        <v>-0.20497070000000001</v>
      </c>
      <c r="BE33" s="22">
        <v>-6.74453E-2</v>
      </c>
      <c r="BF33" s="22">
        <v>-4.1577299999999998E-2</v>
      </c>
      <c r="BG33" s="22">
        <v>-1.56513E-2</v>
      </c>
      <c r="BH33" s="22">
        <v>-3.6995599999999997E-2</v>
      </c>
      <c r="BI33" s="22">
        <v>-3.2087900000000003E-2</v>
      </c>
      <c r="BJ33" s="22">
        <v>-0.20742679999999999</v>
      </c>
      <c r="BK33" s="22">
        <v>-0.2093264</v>
      </c>
      <c r="BL33" s="22">
        <v>-0.31793480000000002</v>
      </c>
      <c r="BM33" s="22">
        <v>-0.47456130000000002</v>
      </c>
      <c r="BN33" s="22">
        <v>-0.68238529999999997</v>
      </c>
      <c r="BO33" s="22">
        <v>-0.34554269999999998</v>
      </c>
      <c r="BP33" s="22">
        <v>-0.28369699999999998</v>
      </c>
      <c r="BQ33" s="22">
        <v>-0.1123808</v>
      </c>
      <c r="BR33" s="22">
        <v>0.1691291</v>
      </c>
      <c r="BS33" s="22">
        <v>0.20741809999999999</v>
      </c>
      <c r="BT33" s="22">
        <v>0.31708950000000002</v>
      </c>
      <c r="BU33" s="22">
        <v>0.25004150000000003</v>
      </c>
      <c r="BV33" s="22">
        <v>8.0427100000000001E-2</v>
      </c>
      <c r="BW33" s="22">
        <v>0.20534259999999999</v>
      </c>
      <c r="BX33" s="22">
        <v>0.12504390000000001</v>
      </c>
      <c r="BY33" s="22">
        <v>1.0563E-3</v>
      </c>
      <c r="BZ33" s="22">
        <v>-0.20455180000000001</v>
      </c>
      <c r="CA33" s="22">
        <v>-9.4505500000000006E-2</v>
      </c>
      <c r="CB33" s="22">
        <v>-6.3329300000000005E-2</v>
      </c>
      <c r="CC33" s="22">
        <v>5.8759100000000002E-2</v>
      </c>
      <c r="CD33" s="22">
        <v>4.7377200000000001E-2</v>
      </c>
      <c r="CE33" s="22">
        <v>5.2590199999999997E-2</v>
      </c>
      <c r="CF33" s="22">
        <v>3.3110000000000001E-2</v>
      </c>
      <c r="CG33" s="22">
        <v>3.6483000000000002E-2</v>
      </c>
      <c r="CH33" s="22">
        <v>-0.12390180000000001</v>
      </c>
      <c r="CI33" s="22">
        <v>-8.5476700000000003E-2</v>
      </c>
      <c r="CJ33" s="22">
        <v>-0.15973699999999999</v>
      </c>
      <c r="CK33" s="22">
        <v>-0.27162609999999998</v>
      </c>
      <c r="CL33" s="22">
        <v>-0.45675460000000001</v>
      </c>
      <c r="CM33" s="22">
        <v>-0.18114839999999999</v>
      </c>
      <c r="CN33" s="22">
        <v>-0.14328379999999999</v>
      </c>
      <c r="CO33" s="22">
        <v>1.0662E-2</v>
      </c>
      <c r="CP33" s="22">
        <v>0.28531859999999998</v>
      </c>
      <c r="CQ33" s="22">
        <v>0.32236369999999998</v>
      </c>
      <c r="CR33" s="22">
        <v>0.44427</v>
      </c>
      <c r="CS33" s="22">
        <v>0.413047</v>
      </c>
      <c r="CT33" s="22">
        <v>0.2696365</v>
      </c>
      <c r="CU33" s="22">
        <v>0.36761300000000002</v>
      </c>
      <c r="CV33" s="22">
        <v>0.28368450000000001</v>
      </c>
      <c r="CW33" s="22">
        <v>0.14888029999999999</v>
      </c>
      <c r="CX33" s="22">
        <v>-7.5700699999999996E-2</v>
      </c>
      <c r="CY33" s="22">
        <v>3.64359E-2</v>
      </c>
      <c r="CZ33" s="22">
        <v>7.8312099999999996E-2</v>
      </c>
      <c r="DA33" s="22">
        <v>0.18496360000000001</v>
      </c>
      <c r="DB33" s="22">
        <v>0.1363317</v>
      </c>
      <c r="DC33" s="22">
        <v>0.1208318</v>
      </c>
      <c r="DD33" s="22">
        <v>0.1032156</v>
      </c>
      <c r="DE33" s="22">
        <v>0.1050538</v>
      </c>
      <c r="DF33" s="22">
        <v>-4.0376700000000001E-2</v>
      </c>
      <c r="DG33" s="22">
        <v>3.83731E-2</v>
      </c>
      <c r="DH33" s="22">
        <v>-1.5391999999999999E-3</v>
      </c>
      <c r="DI33" s="22">
        <v>-6.8690799999999996E-2</v>
      </c>
      <c r="DJ33" s="22">
        <v>-0.23112389999999999</v>
      </c>
      <c r="DK33" s="22">
        <v>-1.6754100000000001E-2</v>
      </c>
      <c r="DL33" s="22">
        <v>-2.8706999999999999E-3</v>
      </c>
      <c r="DM33" s="22">
        <v>0.13370489999999999</v>
      </c>
      <c r="DN33" s="22">
        <v>0.40150819999999998</v>
      </c>
      <c r="DO33" s="22">
        <v>0.43730930000000001</v>
      </c>
      <c r="DP33" s="22">
        <v>0.57145040000000003</v>
      </c>
      <c r="DQ33" s="22">
        <v>0.57605249999999997</v>
      </c>
      <c r="DR33" s="22">
        <v>0.45884589999999997</v>
      </c>
      <c r="DS33" s="22">
        <v>0.52988329999999995</v>
      </c>
      <c r="DT33" s="22">
        <v>0.44232500000000002</v>
      </c>
      <c r="DU33" s="22">
        <v>0.29670439999999998</v>
      </c>
      <c r="DV33" s="22">
        <v>5.31504E-2</v>
      </c>
      <c r="DW33" s="22">
        <v>0.22549440000000001</v>
      </c>
      <c r="DX33" s="22">
        <v>0.28281980000000001</v>
      </c>
      <c r="DY33" s="22">
        <v>0.36718269999999997</v>
      </c>
      <c r="DZ33" s="22">
        <v>0.2647678</v>
      </c>
      <c r="EA33" s="22">
        <v>0.2193618</v>
      </c>
      <c r="EB33" s="22">
        <v>0.2044369</v>
      </c>
      <c r="EC33" s="22">
        <v>0.2040592</v>
      </c>
      <c r="ED33" s="22">
        <v>8.0220200000000005E-2</v>
      </c>
      <c r="EE33" s="22">
        <v>0.21719240000000001</v>
      </c>
      <c r="EF33" s="22">
        <v>0.2268733</v>
      </c>
      <c r="EG33" s="22">
        <v>0.2243156</v>
      </c>
      <c r="EH33" s="22">
        <v>9.4650999999999999E-2</v>
      </c>
      <c r="EI33" s="22">
        <v>0.2206051</v>
      </c>
      <c r="EJ33" s="22">
        <v>0.1998636</v>
      </c>
      <c r="EK33" s="22">
        <v>0.3113592</v>
      </c>
      <c r="EL33" s="22">
        <v>0.56926750000000004</v>
      </c>
      <c r="EM33" s="22">
        <v>0.60327240000000004</v>
      </c>
      <c r="EN33" s="22">
        <v>0.75507869999999999</v>
      </c>
      <c r="EO33" s="22">
        <v>0.81140639999999997</v>
      </c>
      <c r="EP33" s="22">
        <v>0.73203419999999997</v>
      </c>
      <c r="EQ33" s="22">
        <v>0.76417599999999997</v>
      </c>
      <c r="ER33" s="22">
        <v>0.67137670000000005</v>
      </c>
      <c r="ES33" s="22">
        <v>0.5101388</v>
      </c>
      <c r="ET33" s="22">
        <v>0.23919099999999999</v>
      </c>
      <c r="EU33" s="22">
        <v>62.935609999999997</v>
      </c>
      <c r="EV33" s="22">
        <v>62.77796</v>
      </c>
      <c r="EW33" s="22">
        <v>62.322659999999999</v>
      </c>
      <c r="EX33" s="22">
        <v>62.219200000000001</v>
      </c>
      <c r="EY33" s="22">
        <v>62.072879999999998</v>
      </c>
      <c r="EZ33" s="22">
        <v>61.792079999999999</v>
      </c>
      <c r="FA33" s="22">
        <v>61.971809999999998</v>
      </c>
      <c r="FB33" s="22">
        <v>62.56053</v>
      </c>
      <c r="FC33" s="22">
        <v>64.242729999999995</v>
      </c>
      <c r="FD33" s="22">
        <v>67.391120000000001</v>
      </c>
      <c r="FE33" s="22">
        <v>71.393249999999995</v>
      </c>
      <c r="FF33" s="22">
        <v>74.141440000000003</v>
      </c>
      <c r="FG33" s="22">
        <v>75.527500000000003</v>
      </c>
      <c r="FH33" s="22">
        <v>75.855670000000003</v>
      </c>
      <c r="FI33" s="22">
        <v>75.674509999999998</v>
      </c>
      <c r="FJ33" s="22">
        <v>75.135329999999996</v>
      </c>
      <c r="FK33" s="22">
        <v>74.452629999999999</v>
      </c>
      <c r="FL33" s="22">
        <v>72.810190000000006</v>
      </c>
      <c r="FM33" s="22">
        <v>70.542379999999994</v>
      </c>
      <c r="FN33" s="22">
        <v>67.659120000000001</v>
      </c>
      <c r="FO33" s="22">
        <v>64.708969999999994</v>
      </c>
      <c r="FP33" s="22">
        <v>63.574069999999999</v>
      </c>
      <c r="FQ33" s="22">
        <v>62.958179999999999</v>
      </c>
      <c r="FR33" s="22">
        <v>63.147109999999998</v>
      </c>
      <c r="FS33" s="22">
        <v>2.4337439999999999</v>
      </c>
      <c r="FT33" s="22">
        <v>0.12861320000000001</v>
      </c>
      <c r="FU33" s="22">
        <v>0.25666650000000002</v>
      </c>
    </row>
    <row r="34" spans="1:177" x14ac:dyDescent="0.3">
      <c r="A34" s="13" t="s">
        <v>226</v>
      </c>
      <c r="B34" s="13" t="s">
        <v>0</v>
      </c>
      <c r="C34" s="13" t="s">
        <v>263</v>
      </c>
      <c r="D34" s="34" t="s">
        <v>235</v>
      </c>
      <c r="E34" s="23" t="s">
        <v>221</v>
      </c>
      <c r="F34" s="23">
        <v>2933</v>
      </c>
      <c r="G34" s="22">
        <v>2.619551</v>
      </c>
      <c r="H34" s="22">
        <v>2.3519329999999998</v>
      </c>
      <c r="I34" s="22">
        <v>1.8944589999999999</v>
      </c>
      <c r="J34" s="22">
        <v>2.014907</v>
      </c>
      <c r="K34" s="22">
        <v>1.958933</v>
      </c>
      <c r="L34" s="22">
        <v>2.069801</v>
      </c>
      <c r="M34" s="22">
        <v>2.115837</v>
      </c>
      <c r="N34" s="22">
        <v>1.451209</v>
      </c>
      <c r="O34" s="22">
        <v>-0.36423430000000001</v>
      </c>
      <c r="P34" s="22">
        <v>-2.610544</v>
      </c>
      <c r="Q34" s="22">
        <v>-4.3917960000000003</v>
      </c>
      <c r="R34" s="22">
        <v>-5.4010490000000004</v>
      </c>
      <c r="S34" s="22">
        <v>-5.699999</v>
      </c>
      <c r="T34" s="22">
        <v>-5.217695</v>
      </c>
      <c r="U34" s="22">
        <v>-4.2818860000000001</v>
      </c>
      <c r="V34" s="22">
        <v>-2.60738</v>
      </c>
      <c r="W34" s="22">
        <v>-0.42476550000000002</v>
      </c>
      <c r="X34" s="22">
        <v>2.0012379999999999</v>
      </c>
      <c r="Y34" s="22">
        <v>3.7918750000000001</v>
      </c>
      <c r="Z34" s="22">
        <v>4.7361810000000002</v>
      </c>
      <c r="AA34" s="22">
        <v>4.8323289999999997</v>
      </c>
      <c r="AB34" s="22">
        <v>4.5990529999999996</v>
      </c>
      <c r="AC34" s="22">
        <v>3.9855589999999999</v>
      </c>
      <c r="AD34" s="22">
        <v>3.2074189999999998</v>
      </c>
      <c r="AE34" s="22">
        <v>-0.3978505</v>
      </c>
      <c r="AF34" s="22">
        <v>-0.31077739999999998</v>
      </c>
      <c r="AG34" s="22">
        <v>-0.65636850000000002</v>
      </c>
      <c r="AH34" s="22">
        <v>-0.29189470000000001</v>
      </c>
      <c r="AI34" s="22">
        <v>-0.23559060000000001</v>
      </c>
      <c r="AJ34" s="22">
        <v>-0.141762</v>
      </c>
      <c r="AK34" s="22">
        <v>-6.4141100000000006E-2</v>
      </c>
      <c r="AL34" s="22">
        <v>-2.0766900000000001E-2</v>
      </c>
      <c r="AM34" s="22">
        <v>-0.21192440000000001</v>
      </c>
      <c r="AN34" s="22">
        <v>-0.28047870000000003</v>
      </c>
      <c r="AO34" s="22">
        <v>-0.39651829999999999</v>
      </c>
      <c r="AP34" s="22">
        <v>-0.43873420000000002</v>
      </c>
      <c r="AQ34" s="22">
        <v>-0.42499730000000002</v>
      </c>
      <c r="AR34" s="22">
        <v>-0.41462779999999999</v>
      </c>
      <c r="AS34" s="22">
        <v>-0.54759449999999998</v>
      </c>
      <c r="AT34" s="22">
        <v>-0.44947979999999998</v>
      </c>
      <c r="AU34" s="22">
        <v>2.9019300000000001E-2</v>
      </c>
      <c r="AV34" s="22">
        <v>0.16556499999999999</v>
      </c>
      <c r="AW34" s="22">
        <v>5.2701900000000003E-2</v>
      </c>
      <c r="AX34" s="22">
        <v>0.16558539999999999</v>
      </c>
      <c r="AY34" s="22">
        <v>0.15688750000000001</v>
      </c>
      <c r="AZ34" s="22">
        <v>-2.4499999999999999E-5</v>
      </c>
      <c r="BA34" s="22">
        <v>-9.2248800000000006E-2</v>
      </c>
      <c r="BB34" s="22">
        <v>-0.2429828</v>
      </c>
      <c r="BC34" s="22">
        <v>-0.2392242</v>
      </c>
      <c r="BD34" s="22">
        <v>-0.18871379999999999</v>
      </c>
      <c r="BE34" s="22">
        <v>-0.47678169999999997</v>
      </c>
      <c r="BF34" s="22">
        <v>-0.17174600000000001</v>
      </c>
      <c r="BG34" s="22">
        <v>-0.14022950000000001</v>
      </c>
      <c r="BH34" s="22">
        <v>-5.9516600000000003E-2</v>
      </c>
      <c r="BI34" s="22">
        <v>4.9900300000000002E-2</v>
      </c>
      <c r="BJ34" s="22">
        <v>0.10729470000000001</v>
      </c>
      <c r="BK34" s="22">
        <v>-9.8520999999999997E-2</v>
      </c>
      <c r="BL34" s="22">
        <v>-0.13789699999999999</v>
      </c>
      <c r="BM34" s="22">
        <v>-0.21733179999999999</v>
      </c>
      <c r="BN34" s="22">
        <v>-0.23861009999999999</v>
      </c>
      <c r="BO34" s="22">
        <v>-0.1973422</v>
      </c>
      <c r="BP34" s="22">
        <v>-0.1736318</v>
      </c>
      <c r="BQ34" s="22">
        <v>-0.29173260000000001</v>
      </c>
      <c r="BR34" s="22">
        <v>-0.17428560000000001</v>
      </c>
      <c r="BS34" s="22">
        <v>0.30176599999999998</v>
      </c>
      <c r="BT34" s="22">
        <v>0.4095683</v>
      </c>
      <c r="BU34" s="22">
        <v>0.2748449</v>
      </c>
      <c r="BV34" s="22">
        <v>0.35451250000000001</v>
      </c>
      <c r="BW34" s="22">
        <v>0.33905780000000002</v>
      </c>
      <c r="BX34" s="22">
        <v>0.18131240000000001</v>
      </c>
      <c r="BY34" s="22">
        <v>9.7848900000000003E-2</v>
      </c>
      <c r="BZ34" s="22">
        <v>-5.9652299999999998E-2</v>
      </c>
      <c r="CA34" s="22">
        <v>-0.12936010000000001</v>
      </c>
      <c r="CB34" s="22">
        <v>-0.104173</v>
      </c>
      <c r="CC34" s="22">
        <v>-0.3524004</v>
      </c>
      <c r="CD34" s="22">
        <v>-8.8531399999999996E-2</v>
      </c>
      <c r="CE34" s="22">
        <v>-7.4182700000000004E-2</v>
      </c>
      <c r="CF34" s="22">
        <v>-2.5536999999999999E-3</v>
      </c>
      <c r="CG34" s="22">
        <v>0.128885</v>
      </c>
      <c r="CH34" s="22">
        <v>0.19598969999999999</v>
      </c>
      <c r="CI34" s="22">
        <v>-1.9978200000000002E-2</v>
      </c>
      <c r="CJ34" s="22">
        <v>-3.9145300000000001E-2</v>
      </c>
      <c r="CK34" s="22">
        <v>-9.3227699999999997E-2</v>
      </c>
      <c r="CL34" s="22">
        <v>-0.10000489999999999</v>
      </c>
      <c r="CM34" s="22">
        <v>-3.96689E-2</v>
      </c>
      <c r="CN34" s="22">
        <v>-6.7187000000000002E-3</v>
      </c>
      <c r="CO34" s="22">
        <v>-0.1145235</v>
      </c>
      <c r="CP34" s="22">
        <v>1.6313100000000001E-2</v>
      </c>
      <c r="CQ34" s="22">
        <v>0.49066949999999998</v>
      </c>
      <c r="CR34" s="22">
        <v>0.57856410000000003</v>
      </c>
      <c r="CS34" s="22">
        <v>0.42870039999999998</v>
      </c>
      <c r="CT34" s="22">
        <v>0.48536279999999998</v>
      </c>
      <c r="CU34" s="22">
        <v>0.46522829999999998</v>
      </c>
      <c r="CV34" s="22">
        <v>0.30690580000000001</v>
      </c>
      <c r="CW34" s="22">
        <v>0.22950999999999999</v>
      </c>
      <c r="CX34" s="22">
        <v>6.7321900000000004E-2</v>
      </c>
      <c r="CY34" s="22">
        <v>-1.9495999999999999E-2</v>
      </c>
      <c r="CZ34" s="22">
        <v>-1.9632199999999999E-2</v>
      </c>
      <c r="DA34" s="22">
        <v>-0.2280191</v>
      </c>
      <c r="DB34" s="22">
        <v>-5.3168E-3</v>
      </c>
      <c r="DC34" s="22">
        <v>-8.1358999999999997E-3</v>
      </c>
      <c r="DD34" s="22">
        <v>5.4409199999999998E-2</v>
      </c>
      <c r="DE34" s="22">
        <v>0.20786969999999999</v>
      </c>
      <c r="DF34" s="22">
        <v>0.28468480000000002</v>
      </c>
      <c r="DG34" s="22">
        <v>5.8564699999999997E-2</v>
      </c>
      <c r="DH34" s="22">
        <v>5.9606300000000001E-2</v>
      </c>
      <c r="DI34" s="22">
        <v>3.0876399999999998E-2</v>
      </c>
      <c r="DJ34" s="22">
        <v>3.86004E-2</v>
      </c>
      <c r="DK34" s="22">
        <v>0.1180044</v>
      </c>
      <c r="DL34" s="22">
        <v>0.16019449999999999</v>
      </c>
      <c r="DM34" s="22">
        <v>6.2685699999999997E-2</v>
      </c>
      <c r="DN34" s="22">
        <v>0.2069117</v>
      </c>
      <c r="DO34" s="22">
        <v>0.67957290000000004</v>
      </c>
      <c r="DP34" s="22">
        <v>0.74756</v>
      </c>
      <c r="DQ34" s="22">
        <v>0.58255590000000002</v>
      </c>
      <c r="DR34" s="22">
        <v>0.61621309999999996</v>
      </c>
      <c r="DS34" s="22">
        <v>0.59139889999999995</v>
      </c>
      <c r="DT34" s="22">
        <v>0.43249929999999998</v>
      </c>
      <c r="DU34" s="22">
        <v>0.36117100000000002</v>
      </c>
      <c r="DV34" s="22">
        <v>0.194296</v>
      </c>
      <c r="DW34" s="22">
        <v>0.13913020000000001</v>
      </c>
      <c r="DX34" s="22">
        <v>0.10243140000000001</v>
      </c>
      <c r="DY34" s="22">
        <v>-4.8432299999999998E-2</v>
      </c>
      <c r="DZ34" s="22">
        <v>0.1148318</v>
      </c>
      <c r="EA34" s="22">
        <v>8.7225200000000003E-2</v>
      </c>
      <c r="EB34" s="22">
        <v>0.13665459999999999</v>
      </c>
      <c r="EC34" s="22">
        <v>0.32191110000000001</v>
      </c>
      <c r="ED34" s="22">
        <v>0.41274640000000001</v>
      </c>
      <c r="EE34" s="22">
        <v>0.17196810000000001</v>
      </c>
      <c r="EF34" s="22">
        <v>0.20218800000000001</v>
      </c>
      <c r="EG34" s="22">
        <v>0.210063</v>
      </c>
      <c r="EH34" s="22">
        <v>0.23872450000000001</v>
      </c>
      <c r="EI34" s="22">
        <v>0.34565960000000001</v>
      </c>
      <c r="EJ34" s="22">
        <v>0.40119050000000001</v>
      </c>
      <c r="EK34" s="22">
        <v>0.31854759999999999</v>
      </c>
      <c r="EL34" s="22">
        <v>0.48210589999999998</v>
      </c>
      <c r="EM34" s="22">
        <v>0.95231960000000004</v>
      </c>
      <c r="EN34" s="22">
        <v>0.99156319999999998</v>
      </c>
      <c r="EO34" s="22">
        <v>0.80469889999999999</v>
      </c>
      <c r="EP34" s="22">
        <v>0.80514019999999997</v>
      </c>
      <c r="EQ34" s="22">
        <v>0.77356910000000001</v>
      </c>
      <c r="ER34" s="22">
        <v>0.61383620000000005</v>
      </c>
      <c r="ES34" s="22">
        <v>0.55126869999999994</v>
      </c>
      <c r="ET34" s="22">
        <v>0.37762659999999998</v>
      </c>
      <c r="EU34" s="22">
        <v>62.544710000000002</v>
      </c>
      <c r="EV34" s="22">
        <v>61.728059999999999</v>
      </c>
      <c r="EW34" s="22">
        <v>60.907960000000003</v>
      </c>
      <c r="EX34" s="22">
        <v>59.824480000000001</v>
      </c>
      <c r="EY34" s="22">
        <v>59.456150000000001</v>
      </c>
      <c r="EZ34" s="22">
        <v>58.855339999999998</v>
      </c>
      <c r="FA34" s="22">
        <v>58.679609999999997</v>
      </c>
      <c r="FB34" s="22">
        <v>61.795059999999999</v>
      </c>
      <c r="FC34" s="22">
        <v>68.743610000000004</v>
      </c>
      <c r="FD34" s="22">
        <v>75.020359999999997</v>
      </c>
      <c r="FE34" s="22">
        <v>80.478890000000007</v>
      </c>
      <c r="FF34" s="22">
        <v>84.254059999999996</v>
      </c>
      <c r="FG34" s="22">
        <v>87.08126</v>
      </c>
      <c r="FH34" s="22">
        <v>89.383430000000004</v>
      </c>
      <c r="FI34" s="22">
        <v>89.878649999999993</v>
      </c>
      <c r="FJ34" s="22">
        <v>89.197059999999993</v>
      </c>
      <c r="FK34" s="22">
        <v>87.740350000000007</v>
      </c>
      <c r="FL34" s="22">
        <v>85.556479999999993</v>
      </c>
      <c r="FM34" s="22">
        <v>82.697239999999994</v>
      </c>
      <c r="FN34" s="22">
        <v>78.248890000000003</v>
      </c>
      <c r="FO34" s="22">
        <v>72.162959999999998</v>
      </c>
      <c r="FP34" s="22">
        <v>67.770930000000007</v>
      </c>
      <c r="FQ34" s="22">
        <v>65.407359999999997</v>
      </c>
      <c r="FR34" s="22">
        <v>63.731259999999999</v>
      </c>
      <c r="FS34" s="22">
        <v>3.6344289999999999</v>
      </c>
      <c r="FT34" s="22">
        <v>0.17089029999999999</v>
      </c>
      <c r="FU34" s="22">
        <v>0.25369059999999999</v>
      </c>
    </row>
    <row r="35" spans="1:177" x14ac:dyDescent="0.3">
      <c r="A35" s="13" t="s">
        <v>226</v>
      </c>
      <c r="B35" s="13" t="s">
        <v>0</v>
      </c>
      <c r="C35" s="13" t="s">
        <v>263</v>
      </c>
      <c r="D35" s="34" t="s">
        <v>247</v>
      </c>
      <c r="E35" s="23" t="s">
        <v>219</v>
      </c>
      <c r="F35" s="23">
        <v>5836</v>
      </c>
      <c r="G35" s="22">
        <v>7.3290819999999997</v>
      </c>
      <c r="H35" s="22">
        <v>6.3371729999999999</v>
      </c>
      <c r="I35" s="22">
        <v>5.4281620000000004</v>
      </c>
      <c r="J35" s="22">
        <v>5.4688100000000004</v>
      </c>
      <c r="K35" s="22">
        <v>5.1549129999999996</v>
      </c>
      <c r="L35" s="22">
        <v>5.1827139999999998</v>
      </c>
      <c r="M35" s="22">
        <v>5.5634040000000002</v>
      </c>
      <c r="N35" s="22">
        <v>4.4780249999999997</v>
      </c>
      <c r="O35" s="22">
        <v>3.4903029999999999</v>
      </c>
      <c r="P35" s="22">
        <v>1.3435550000000001</v>
      </c>
      <c r="Q35" s="22">
        <v>-0.54863720000000005</v>
      </c>
      <c r="R35" s="22">
        <v>-3.0777320000000001</v>
      </c>
      <c r="S35" s="22">
        <v>-5.8394370000000002</v>
      </c>
      <c r="T35" s="22">
        <v>-4.594957</v>
      </c>
      <c r="U35" s="22">
        <v>-3.502602</v>
      </c>
      <c r="V35" s="22">
        <v>-0.84185810000000005</v>
      </c>
      <c r="W35" s="22">
        <v>3.228485</v>
      </c>
      <c r="X35" s="22">
        <v>7.8952869999999997</v>
      </c>
      <c r="Y35" s="22">
        <v>10.503030000000001</v>
      </c>
      <c r="Z35" s="22">
        <v>11.68454</v>
      </c>
      <c r="AA35" s="22">
        <v>11.8073</v>
      </c>
      <c r="AB35" s="22">
        <v>11.33812</v>
      </c>
      <c r="AC35" s="22">
        <v>9.5848309999999994</v>
      </c>
      <c r="AD35" s="22">
        <v>7.7459879999999997</v>
      </c>
      <c r="AE35" s="22">
        <v>-0.68220479999999994</v>
      </c>
      <c r="AF35" s="22">
        <v>-0.91988499999999995</v>
      </c>
      <c r="AG35" s="22">
        <v>-1.30602</v>
      </c>
      <c r="AH35" s="22">
        <v>-0.54533160000000003</v>
      </c>
      <c r="AI35" s="22">
        <v>-0.57584630000000003</v>
      </c>
      <c r="AJ35" s="22">
        <v>-0.39857779999999998</v>
      </c>
      <c r="AK35" s="22">
        <v>5.2316000000000003E-3</v>
      </c>
      <c r="AL35" s="22">
        <v>-0.34734310000000002</v>
      </c>
      <c r="AM35" s="22">
        <v>-0.50266920000000004</v>
      </c>
      <c r="AN35" s="22">
        <v>-0.66514689999999999</v>
      </c>
      <c r="AO35" s="22">
        <v>-0.65117659999999999</v>
      </c>
      <c r="AP35" s="22">
        <v>-1.36191</v>
      </c>
      <c r="AQ35" s="22">
        <v>-1.0850550000000001</v>
      </c>
      <c r="AR35" s="22">
        <v>-1.101569</v>
      </c>
      <c r="AS35" s="22">
        <v>-1.5346789999999999</v>
      </c>
      <c r="AT35" s="22">
        <v>-1.4564079999999999</v>
      </c>
      <c r="AU35" s="22">
        <v>-0.20765220000000001</v>
      </c>
      <c r="AV35" s="22">
        <v>0.60491229999999996</v>
      </c>
      <c r="AW35" s="22">
        <v>-0.169129</v>
      </c>
      <c r="AX35" s="22">
        <v>-0.37205860000000002</v>
      </c>
      <c r="AY35" s="22">
        <v>-0.25377529999999998</v>
      </c>
      <c r="AZ35" s="22">
        <v>-0.4207111</v>
      </c>
      <c r="BA35" s="22">
        <v>-0.78978119999999996</v>
      </c>
      <c r="BB35" s="22">
        <v>-1.1215649999999999</v>
      </c>
      <c r="BC35" s="22">
        <v>-0.3309183</v>
      </c>
      <c r="BD35" s="22">
        <v>-0.59050389999999997</v>
      </c>
      <c r="BE35" s="22">
        <v>-0.94565500000000002</v>
      </c>
      <c r="BF35" s="22">
        <v>-0.27992149999999999</v>
      </c>
      <c r="BG35" s="22">
        <v>-0.28212569999999998</v>
      </c>
      <c r="BH35" s="22">
        <v>-0.1349503</v>
      </c>
      <c r="BI35" s="22">
        <v>0.29366510000000001</v>
      </c>
      <c r="BJ35" s="22">
        <v>-3.60206E-2</v>
      </c>
      <c r="BK35" s="22">
        <v>-0.1863061</v>
      </c>
      <c r="BL35" s="22">
        <v>-0.28385559999999999</v>
      </c>
      <c r="BM35" s="22">
        <v>-0.21155879999999999</v>
      </c>
      <c r="BN35" s="22">
        <v>-0.84954689999999999</v>
      </c>
      <c r="BO35" s="22">
        <v>-0.5740267</v>
      </c>
      <c r="BP35" s="22">
        <v>-0.51063729999999996</v>
      </c>
      <c r="BQ35" s="22">
        <v>-0.94821100000000003</v>
      </c>
      <c r="BR35" s="22">
        <v>-0.7396722</v>
      </c>
      <c r="BS35" s="22">
        <v>0.44039519999999999</v>
      </c>
      <c r="BT35" s="22">
        <v>1.245439</v>
      </c>
      <c r="BU35" s="22">
        <v>0.51341579999999998</v>
      </c>
      <c r="BV35" s="22">
        <v>0.2229698</v>
      </c>
      <c r="BW35" s="22">
        <v>0.3579677</v>
      </c>
      <c r="BX35" s="22">
        <v>9.1846999999999998E-2</v>
      </c>
      <c r="BY35" s="22">
        <v>-0.30061260000000001</v>
      </c>
      <c r="BZ35" s="22">
        <v>-0.68297799999999997</v>
      </c>
      <c r="CA35" s="22">
        <v>-8.7618399999999999E-2</v>
      </c>
      <c r="CB35" s="22">
        <v>-0.36237560000000002</v>
      </c>
      <c r="CC35" s="22">
        <v>-0.69606710000000005</v>
      </c>
      <c r="CD35" s="22">
        <v>-9.6099299999999999E-2</v>
      </c>
      <c r="CE35" s="22">
        <v>-7.8695799999999996E-2</v>
      </c>
      <c r="CF35" s="22">
        <v>4.7637199999999998E-2</v>
      </c>
      <c r="CG35" s="22">
        <v>0.49343320000000002</v>
      </c>
      <c r="CH35" s="22">
        <v>0.17960039999999999</v>
      </c>
      <c r="CI35" s="22">
        <v>3.2806000000000002E-2</v>
      </c>
      <c r="CJ35" s="22">
        <v>-1.9774400000000001E-2</v>
      </c>
      <c r="CK35" s="22">
        <v>9.2919000000000002E-2</v>
      </c>
      <c r="CL35" s="22">
        <v>-0.49468580000000001</v>
      </c>
      <c r="CM35" s="22">
        <v>-0.22009010000000001</v>
      </c>
      <c r="CN35" s="22">
        <v>-0.1013598</v>
      </c>
      <c r="CO35" s="22">
        <v>-0.54202490000000003</v>
      </c>
      <c r="CP35" s="22">
        <v>-0.24326339999999999</v>
      </c>
      <c r="CQ35" s="22">
        <v>0.88923079999999999</v>
      </c>
      <c r="CR35" s="22">
        <v>1.689066</v>
      </c>
      <c r="CS35" s="22">
        <v>0.98614420000000003</v>
      </c>
      <c r="CT35" s="22">
        <v>0.63508469999999995</v>
      </c>
      <c r="CU35" s="22">
        <v>0.78165910000000005</v>
      </c>
      <c r="CV35" s="22">
        <v>0.4468432</v>
      </c>
      <c r="CW35" s="22">
        <v>3.8184099999999999E-2</v>
      </c>
      <c r="CX35" s="22">
        <v>-0.37921389999999999</v>
      </c>
      <c r="CY35" s="22">
        <v>0.1556815</v>
      </c>
      <c r="CZ35" s="22">
        <v>-0.13424720000000001</v>
      </c>
      <c r="DA35" s="22">
        <v>-0.44647920000000002</v>
      </c>
      <c r="DB35" s="22">
        <v>8.7722900000000006E-2</v>
      </c>
      <c r="DC35" s="22">
        <v>0.1247342</v>
      </c>
      <c r="DD35" s="22">
        <v>0.23022480000000001</v>
      </c>
      <c r="DE35" s="22">
        <v>0.69320139999999997</v>
      </c>
      <c r="DF35" s="22">
        <v>0.3952214</v>
      </c>
      <c r="DG35" s="22">
        <v>0.25191799999999998</v>
      </c>
      <c r="DH35" s="22">
        <v>0.24430679999999999</v>
      </c>
      <c r="DI35" s="22">
        <v>0.3973969</v>
      </c>
      <c r="DJ35" s="22">
        <v>-0.1398247</v>
      </c>
      <c r="DK35" s="22">
        <v>0.13384650000000001</v>
      </c>
      <c r="DL35" s="22">
        <v>0.30791770000000002</v>
      </c>
      <c r="DM35" s="22">
        <v>-0.13583890000000001</v>
      </c>
      <c r="DN35" s="22">
        <v>0.25314540000000002</v>
      </c>
      <c r="DO35" s="22">
        <v>1.338066</v>
      </c>
      <c r="DP35" s="22">
        <v>2.1326930000000002</v>
      </c>
      <c r="DQ35" s="22">
        <v>1.4588730000000001</v>
      </c>
      <c r="DR35" s="22">
        <v>1.0471999999999999</v>
      </c>
      <c r="DS35" s="22">
        <v>1.2053510000000001</v>
      </c>
      <c r="DT35" s="22">
        <v>0.80183950000000004</v>
      </c>
      <c r="DU35" s="22">
        <v>0.3769807</v>
      </c>
      <c r="DV35" s="22">
        <v>-7.54499E-2</v>
      </c>
      <c r="DW35" s="22">
        <v>0.50696799999999997</v>
      </c>
      <c r="DX35" s="22">
        <v>0.1951338</v>
      </c>
      <c r="DY35" s="22">
        <v>-8.6113999999999996E-2</v>
      </c>
      <c r="DZ35" s="22">
        <v>0.35313290000000003</v>
      </c>
      <c r="EA35" s="22">
        <v>0.41845470000000001</v>
      </c>
      <c r="EB35" s="22">
        <v>0.49385230000000002</v>
      </c>
      <c r="EC35" s="22">
        <v>0.98163489999999998</v>
      </c>
      <c r="ED35" s="22">
        <v>0.7065439</v>
      </c>
      <c r="EE35" s="22">
        <v>0.56828109999999998</v>
      </c>
      <c r="EF35" s="22">
        <v>0.62559819999999999</v>
      </c>
      <c r="EG35" s="22">
        <v>0.8370147</v>
      </c>
      <c r="EH35" s="22">
        <v>0.37253829999999999</v>
      </c>
      <c r="EI35" s="22">
        <v>0.64487479999999997</v>
      </c>
      <c r="EJ35" s="22">
        <v>0.89884940000000002</v>
      </c>
      <c r="EK35" s="22">
        <v>0.45062940000000001</v>
      </c>
      <c r="EL35" s="22">
        <v>0.96988079999999999</v>
      </c>
      <c r="EM35" s="22">
        <v>1.9861139999999999</v>
      </c>
      <c r="EN35" s="22">
        <v>2.7732199999999998</v>
      </c>
      <c r="EO35" s="22">
        <v>2.1414170000000001</v>
      </c>
      <c r="EP35" s="22">
        <v>1.642228</v>
      </c>
      <c r="EQ35" s="22">
        <v>1.817094</v>
      </c>
      <c r="ER35" s="22">
        <v>1.314398</v>
      </c>
      <c r="ES35" s="22">
        <v>0.86614939999999996</v>
      </c>
      <c r="ET35" s="22">
        <v>0.36313709999999999</v>
      </c>
      <c r="EU35" s="22">
        <v>75.55059</v>
      </c>
      <c r="EV35" s="22">
        <v>75.561000000000007</v>
      </c>
      <c r="EW35" s="22">
        <v>74.101259999999996</v>
      </c>
      <c r="EX35" s="22">
        <v>72.618189999999998</v>
      </c>
      <c r="EY35" s="22">
        <v>71.660030000000006</v>
      </c>
      <c r="EZ35" s="22">
        <v>71.604770000000002</v>
      </c>
      <c r="FA35" s="22">
        <v>70.119190000000003</v>
      </c>
      <c r="FB35" s="22">
        <v>72.076759999999993</v>
      </c>
      <c r="FC35" s="22">
        <v>76.035579999999996</v>
      </c>
      <c r="FD35" s="22">
        <v>81.472080000000005</v>
      </c>
      <c r="FE35" s="22">
        <v>86.497919999999993</v>
      </c>
      <c r="FF35" s="22">
        <v>88.068269999999998</v>
      </c>
      <c r="FG35" s="22">
        <v>89.109440000000006</v>
      </c>
      <c r="FH35" s="22">
        <v>89.12236</v>
      </c>
      <c r="FI35" s="22">
        <v>90.078770000000006</v>
      </c>
      <c r="FJ35" s="22">
        <v>90.068939999999998</v>
      </c>
      <c r="FK35" s="22">
        <v>90.067679999999996</v>
      </c>
      <c r="FL35" s="22">
        <v>86.110780000000005</v>
      </c>
      <c r="FM35" s="22">
        <v>83.139709999999994</v>
      </c>
      <c r="FN35" s="22">
        <v>79.627120000000005</v>
      </c>
      <c r="FO35" s="22">
        <v>75.12612</v>
      </c>
      <c r="FP35" s="22">
        <v>71.627619999999993</v>
      </c>
      <c r="FQ35" s="22">
        <v>70.596190000000007</v>
      </c>
      <c r="FR35" s="22">
        <v>70.592429999999993</v>
      </c>
      <c r="FS35" s="22">
        <v>7.8749859999999998</v>
      </c>
      <c r="FT35" s="22">
        <v>0.33977099999999999</v>
      </c>
      <c r="FU35" s="22">
        <v>0.69590189999999996</v>
      </c>
    </row>
    <row r="36" spans="1:177" x14ac:dyDescent="0.3">
      <c r="A36" s="13" t="s">
        <v>226</v>
      </c>
      <c r="B36" s="13" t="s">
        <v>0</v>
      </c>
      <c r="C36" s="13" t="s">
        <v>263</v>
      </c>
      <c r="D36" s="34" t="s">
        <v>247</v>
      </c>
      <c r="E36" s="23" t="s">
        <v>220</v>
      </c>
      <c r="F36" s="23">
        <v>2903</v>
      </c>
      <c r="G36" s="22">
        <v>3.490694</v>
      </c>
      <c r="H36" s="22">
        <v>3.0433520000000001</v>
      </c>
      <c r="I36" s="22">
        <v>2.811588</v>
      </c>
      <c r="J36" s="22">
        <v>2.5530210000000002</v>
      </c>
      <c r="K36" s="22">
        <v>2.2272560000000001</v>
      </c>
      <c r="L36" s="22">
        <v>2.1505209999999999</v>
      </c>
      <c r="M36" s="22">
        <v>2.3090220000000001</v>
      </c>
      <c r="N36" s="22">
        <v>1.7197100000000001</v>
      </c>
      <c r="O36" s="22">
        <v>1.5158050000000001</v>
      </c>
      <c r="P36" s="22">
        <v>0.83888059999999998</v>
      </c>
      <c r="Q36" s="22">
        <v>0.21040880000000001</v>
      </c>
      <c r="R36" s="22">
        <v>-1.302783</v>
      </c>
      <c r="S36" s="22">
        <v>-2.9870220000000001</v>
      </c>
      <c r="T36" s="22">
        <v>-2.286832</v>
      </c>
      <c r="U36" s="22">
        <v>-1.411438</v>
      </c>
      <c r="V36" s="22">
        <v>-9.3691899999999995E-2</v>
      </c>
      <c r="W36" s="22">
        <v>1.2415320000000001</v>
      </c>
      <c r="X36" s="22">
        <v>3.6373389999999999</v>
      </c>
      <c r="Y36" s="22">
        <v>4.5652920000000003</v>
      </c>
      <c r="Z36" s="22">
        <v>4.6566409999999996</v>
      </c>
      <c r="AA36" s="22">
        <v>5.1814869999999997</v>
      </c>
      <c r="AB36" s="22">
        <v>5.6025710000000002</v>
      </c>
      <c r="AC36" s="22">
        <v>4.1852410000000004</v>
      </c>
      <c r="AD36" s="22">
        <v>3.2408190000000001</v>
      </c>
      <c r="AE36" s="22">
        <v>-0.46912779999999998</v>
      </c>
      <c r="AF36" s="22">
        <v>-0.5937827</v>
      </c>
      <c r="AG36" s="22">
        <v>-0.38114599999999998</v>
      </c>
      <c r="AH36" s="22">
        <v>-0.25959559999999998</v>
      </c>
      <c r="AI36" s="22">
        <v>-0.41235280000000002</v>
      </c>
      <c r="AJ36" s="22">
        <v>-0.4291548</v>
      </c>
      <c r="AK36" s="22">
        <v>-0.34713929999999998</v>
      </c>
      <c r="AL36" s="22">
        <v>-0.58125570000000004</v>
      </c>
      <c r="AM36" s="22">
        <v>-0.52618069999999995</v>
      </c>
      <c r="AN36" s="22">
        <v>-0.50449270000000002</v>
      </c>
      <c r="AO36" s="22">
        <v>-0.51836289999999996</v>
      </c>
      <c r="AP36" s="22">
        <v>-1.1426510000000001</v>
      </c>
      <c r="AQ36" s="22">
        <v>-0.79552129999999999</v>
      </c>
      <c r="AR36" s="22">
        <v>-0.73935810000000002</v>
      </c>
      <c r="AS36" s="22">
        <v>-0.59998079999999998</v>
      </c>
      <c r="AT36" s="22">
        <v>-0.41327839999999999</v>
      </c>
      <c r="AU36" s="22">
        <v>-0.22035070000000001</v>
      </c>
      <c r="AV36" s="22">
        <v>0.49421009999999999</v>
      </c>
      <c r="AW36" s="22">
        <v>-0.17091049999999999</v>
      </c>
      <c r="AX36" s="22">
        <v>-0.84111239999999998</v>
      </c>
      <c r="AY36" s="22">
        <v>-0.51930399999999999</v>
      </c>
      <c r="AZ36" s="22">
        <v>-3.7468300000000003E-2</v>
      </c>
      <c r="BA36" s="22">
        <v>-0.86652609999999997</v>
      </c>
      <c r="BB36" s="22">
        <v>-1.2542720000000001</v>
      </c>
      <c r="BC36" s="22">
        <v>-0.211229</v>
      </c>
      <c r="BD36" s="22">
        <v>-0.33308690000000002</v>
      </c>
      <c r="BE36" s="22">
        <v>-0.19614609999999999</v>
      </c>
      <c r="BF36" s="22">
        <v>-0.13194739999999999</v>
      </c>
      <c r="BG36" s="22">
        <v>-0.2571985</v>
      </c>
      <c r="BH36" s="22">
        <v>-0.26606629999999998</v>
      </c>
      <c r="BI36" s="22">
        <v>-0.15189639999999999</v>
      </c>
      <c r="BJ36" s="22">
        <v>-0.40155289999999999</v>
      </c>
      <c r="BK36" s="22">
        <v>-0.30609740000000002</v>
      </c>
      <c r="BL36" s="22">
        <v>-0.2038875</v>
      </c>
      <c r="BM36" s="22">
        <v>-0.1949263</v>
      </c>
      <c r="BN36" s="22">
        <v>-0.76982170000000005</v>
      </c>
      <c r="BO36" s="22">
        <v>-0.52028600000000003</v>
      </c>
      <c r="BP36" s="22">
        <v>-0.36611959999999999</v>
      </c>
      <c r="BQ36" s="22">
        <v>-0.19185459999999999</v>
      </c>
      <c r="BR36" s="22">
        <v>0.1539703</v>
      </c>
      <c r="BS36" s="22">
        <v>0.2595211</v>
      </c>
      <c r="BT36" s="22">
        <v>0.92690680000000003</v>
      </c>
      <c r="BU36" s="22">
        <v>0.30081750000000002</v>
      </c>
      <c r="BV36" s="22">
        <v>-0.38696459999999999</v>
      </c>
      <c r="BW36" s="22">
        <v>-2.1076399999999999E-2</v>
      </c>
      <c r="BX36" s="22">
        <v>0.38979599999999998</v>
      </c>
      <c r="BY36" s="22">
        <v>-0.47423500000000002</v>
      </c>
      <c r="BZ36" s="22">
        <v>-0.84462680000000001</v>
      </c>
      <c r="CA36" s="22">
        <v>-3.2609100000000002E-2</v>
      </c>
      <c r="CB36" s="22">
        <v>-0.1525299</v>
      </c>
      <c r="CC36" s="22">
        <v>-6.8015699999999998E-2</v>
      </c>
      <c r="CD36" s="22">
        <v>-4.35387E-2</v>
      </c>
      <c r="CE36" s="22">
        <v>-0.14973910000000001</v>
      </c>
      <c r="CF36" s="22">
        <v>-0.15311159999999999</v>
      </c>
      <c r="CG36" s="22">
        <v>-1.6671800000000001E-2</v>
      </c>
      <c r="CH36" s="22">
        <v>-0.27709129999999998</v>
      </c>
      <c r="CI36" s="22">
        <v>-0.15366840000000001</v>
      </c>
      <c r="CJ36" s="22">
        <v>4.3108E-3</v>
      </c>
      <c r="CK36" s="22">
        <v>2.90849E-2</v>
      </c>
      <c r="CL36" s="22">
        <v>-0.51160099999999997</v>
      </c>
      <c r="CM36" s="22">
        <v>-0.32965889999999998</v>
      </c>
      <c r="CN36" s="22">
        <v>-0.10761569999999999</v>
      </c>
      <c r="CO36" s="22">
        <v>9.0812299999999999E-2</v>
      </c>
      <c r="CP36" s="22">
        <v>0.54684509999999997</v>
      </c>
      <c r="CQ36" s="22">
        <v>0.59187880000000004</v>
      </c>
      <c r="CR36" s="22">
        <v>1.226591</v>
      </c>
      <c r="CS36" s="22">
        <v>0.62753490000000001</v>
      </c>
      <c r="CT36" s="22">
        <v>-7.2423199999999993E-2</v>
      </c>
      <c r="CU36" s="22">
        <v>0.32399450000000002</v>
      </c>
      <c r="CV36" s="22">
        <v>0.6857181</v>
      </c>
      <c r="CW36" s="22">
        <v>-0.2025354</v>
      </c>
      <c r="CX36" s="22">
        <v>-0.56090770000000001</v>
      </c>
      <c r="CY36" s="22">
        <v>0.1460108</v>
      </c>
      <c r="CZ36" s="22">
        <v>2.8027199999999999E-2</v>
      </c>
      <c r="DA36" s="22">
        <v>6.01147E-2</v>
      </c>
      <c r="DB36" s="22">
        <v>4.4870100000000003E-2</v>
      </c>
      <c r="DC36" s="22">
        <v>-4.2279799999999999E-2</v>
      </c>
      <c r="DD36" s="22">
        <v>-4.0156900000000002E-2</v>
      </c>
      <c r="DE36" s="22">
        <v>0.1185528</v>
      </c>
      <c r="DF36" s="22">
        <v>-0.1526296</v>
      </c>
      <c r="DG36" s="22">
        <v>-1.2394000000000001E-3</v>
      </c>
      <c r="DH36" s="22">
        <v>0.21250910000000001</v>
      </c>
      <c r="DI36" s="22">
        <v>0.25309609999999999</v>
      </c>
      <c r="DJ36" s="22">
        <v>-0.25338040000000001</v>
      </c>
      <c r="DK36" s="22">
        <v>-0.13903180000000001</v>
      </c>
      <c r="DL36" s="22">
        <v>0.1508882</v>
      </c>
      <c r="DM36" s="22">
        <v>0.37347920000000001</v>
      </c>
      <c r="DN36" s="22">
        <v>0.93971990000000005</v>
      </c>
      <c r="DO36" s="22">
        <v>0.92423650000000002</v>
      </c>
      <c r="DP36" s="22">
        <v>1.526276</v>
      </c>
      <c r="DQ36" s="22">
        <v>0.95425219999999999</v>
      </c>
      <c r="DR36" s="22">
        <v>0.24211820000000001</v>
      </c>
      <c r="DS36" s="22">
        <v>0.66906540000000003</v>
      </c>
      <c r="DT36" s="22">
        <v>0.98163999999999996</v>
      </c>
      <c r="DU36" s="22">
        <v>6.9164299999999998E-2</v>
      </c>
      <c r="DV36" s="22">
        <v>-0.27718870000000001</v>
      </c>
      <c r="DW36" s="22">
        <v>0.40390949999999998</v>
      </c>
      <c r="DX36" s="22">
        <v>0.2887229</v>
      </c>
      <c r="DY36" s="22">
        <v>0.24511459999999999</v>
      </c>
      <c r="DZ36" s="22">
        <v>0.17251830000000001</v>
      </c>
      <c r="EA36" s="22">
        <v>0.1128745</v>
      </c>
      <c r="EB36" s="22">
        <v>0.1229316</v>
      </c>
      <c r="EC36" s="22">
        <v>0.31379570000000001</v>
      </c>
      <c r="ED36" s="22">
        <v>2.7073199999999999E-2</v>
      </c>
      <c r="EE36" s="22">
        <v>0.21884390000000001</v>
      </c>
      <c r="EF36" s="22">
        <v>0.51311430000000002</v>
      </c>
      <c r="EG36" s="22">
        <v>0.57653270000000001</v>
      </c>
      <c r="EH36" s="22">
        <v>0.11944929999999999</v>
      </c>
      <c r="EI36" s="22">
        <v>0.1362034</v>
      </c>
      <c r="EJ36" s="22">
        <v>0.5241268</v>
      </c>
      <c r="EK36" s="22">
        <v>0.78160540000000001</v>
      </c>
      <c r="EL36" s="22">
        <v>1.506969</v>
      </c>
      <c r="EM36" s="22">
        <v>1.4041079999999999</v>
      </c>
      <c r="EN36" s="22">
        <v>1.9589719999999999</v>
      </c>
      <c r="EO36" s="22">
        <v>1.42598</v>
      </c>
      <c r="EP36" s="22">
        <v>0.69626600000000005</v>
      </c>
      <c r="EQ36" s="22">
        <v>1.1672929999999999</v>
      </c>
      <c r="ER36" s="22">
        <v>1.4089039999999999</v>
      </c>
      <c r="ES36" s="22">
        <v>0.46145540000000002</v>
      </c>
      <c r="ET36" s="22">
        <v>0.1324564</v>
      </c>
      <c r="EU36" s="22">
        <v>75.108440000000002</v>
      </c>
      <c r="EV36" s="22">
        <v>74.135549999999995</v>
      </c>
      <c r="EW36" s="22">
        <v>71.21687</v>
      </c>
      <c r="EX36" s="22">
        <v>70.243979999999993</v>
      </c>
      <c r="EY36" s="22">
        <v>67.325310000000002</v>
      </c>
      <c r="EZ36" s="22">
        <v>67.21687</v>
      </c>
      <c r="FA36" s="22">
        <v>66.243979999999993</v>
      </c>
      <c r="FB36" s="22">
        <v>69.162649999999999</v>
      </c>
      <c r="FC36" s="22">
        <v>74.081329999999994</v>
      </c>
      <c r="FD36" s="22">
        <v>80.945779999999999</v>
      </c>
      <c r="FE36" s="22">
        <v>84</v>
      </c>
      <c r="FF36" s="22">
        <v>85.135549999999995</v>
      </c>
      <c r="FG36" s="22">
        <v>85.21687</v>
      </c>
      <c r="FH36" s="22">
        <v>84.243979999999993</v>
      </c>
      <c r="FI36" s="22">
        <v>84.162649999999999</v>
      </c>
      <c r="FJ36" s="22">
        <v>86.135549999999995</v>
      </c>
      <c r="FK36" s="22">
        <v>86.135549999999995</v>
      </c>
      <c r="FL36" s="22">
        <v>80.21687</v>
      </c>
      <c r="FM36" s="22">
        <v>76.271090000000001</v>
      </c>
      <c r="FN36" s="22">
        <v>73.243979999999993</v>
      </c>
      <c r="FO36" s="22">
        <v>70.243979999999993</v>
      </c>
      <c r="FP36" s="22">
        <v>68.243979999999993</v>
      </c>
      <c r="FQ36" s="22">
        <v>68.189769999999996</v>
      </c>
      <c r="FR36" s="22">
        <v>68.189769999999996</v>
      </c>
      <c r="FS36" s="22">
        <v>5.8513120000000001</v>
      </c>
      <c r="FT36" s="22">
        <v>0.2267429</v>
      </c>
      <c r="FU36" s="22">
        <v>0.51787700000000003</v>
      </c>
    </row>
    <row r="37" spans="1:177" x14ac:dyDescent="0.3">
      <c r="A37" s="13" t="s">
        <v>226</v>
      </c>
      <c r="B37" s="13" t="s">
        <v>0</v>
      </c>
      <c r="C37" s="13" t="s">
        <v>263</v>
      </c>
      <c r="D37" s="34" t="s">
        <v>247</v>
      </c>
      <c r="E37" s="23" t="s">
        <v>221</v>
      </c>
      <c r="F37" s="23">
        <v>2933</v>
      </c>
      <c r="G37" s="22">
        <v>3.869065</v>
      </c>
      <c r="H37" s="22">
        <v>3.3096100000000002</v>
      </c>
      <c r="I37" s="22">
        <v>2.7118549999999999</v>
      </c>
      <c r="J37" s="22">
        <v>2.9464380000000001</v>
      </c>
      <c r="K37" s="22">
        <v>2.9074040000000001</v>
      </c>
      <c r="L37" s="22">
        <v>3.0104829999999998</v>
      </c>
      <c r="M37" s="22">
        <v>3.2067429999999999</v>
      </c>
      <c r="N37" s="22">
        <v>2.6823950000000001</v>
      </c>
      <c r="O37" s="22">
        <v>1.9755499999999999</v>
      </c>
      <c r="P37" s="22">
        <v>0.54776480000000005</v>
      </c>
      <c r="Q37" s="22">
        <v>-0.76886169999999998</v>
      </c>
      <c r="R37" s="22">
        <v>-1.832403</v>
      </c>
      <c r="S37" s="22">
        <v>-2.8510900000000001</v>
      </c>
      <c r="T37" s="22">
        <v>-2.300694</v>
      </c>
      <c r="U37" s="22">
        <v>-2.0716399999999999</v>
      </c>
      <c r="V37" s="22">
        <v>-0.65093210000000001</v>
      </c>
      <c r="W37" s="22">
        <v>1.965265</v>
      </c>
      <c r="X37" s="22">
        <v>4.3530480000000003</v>
      </c>
      <c r="Y37" s="22">
        <v>5.9974809999999996</v>
      </c>
      <c r="Z37" s="22">
        <v>6.9438950000000004</v>
      </c>
      <c r="AA37" s="22">
        <v>6.6342249999999998</v>
      </c>
      <c r="AB37" s="22">
        <v>5.8854170000000003</v>
      </c>
      <c r="AC37" s="22">
        <v>5.3712200000000001</v>
      </c>
      <c r="AD37" s="22">
        <v>4.4145849999999998</v>
      </c>
      <c r="AE37" s="22">
        <v>-0.4317452</v>
      </c>
      <c r="AF37" s="22">
        <v>-0.55221529999999996</v>
      </c>
      <c r="AG37" s="22">
        <v>-1.0041679999999999</v>
      </c>
      <c r="AH37" s="22">
        <v>-0.38739679999999999</v>
      </c>
      <c r="AI37" s="22">
        <v>-0.34961920000000002</v>
      </c>
      <c r="AJ37" s="22">
        <v>-0.16708790000000001</v>
      </c>
      <c r="AK37" s="22">
        <v>0.1008081</v>
      </c>
      <c r="AL37" s="22">
        <v>-2.9582299999999999E-2</v>
      </c>
      <c r="AM37" s="22">
        <v>-0.19067120000000001</v>
      </c>
      <c r="AN37" s="22">
        <v>-0.41608129999999999</v>
      </c>
      <c r="AO37" s="22">
        <v>-0.48885390000000001</v>
      </c>
      <c r="AP37" s="22">
        <v>-0.67675419999999997</v>
      </c>
      <c r="AQ37" s="22">
        <v>-0.58335159999999997</v>
      </c>
      <c r="AR37" s="22">
        <v>-0.75816309999999998</v>
      </c>
      <c r="AS37" s="22">
        <v>-1.336503</v>
      </c>
      <c r="AT37" s="22">
        <v>-1.5084869999999999</v>
      </c>
      <c r="AU37" s="22">
        <v>-0.49385489999999999</v>
      </c>
      <c r="AV37" s="22">
        <v>-0.23145489999999999</v>
      </c>
      <c r="AW37" s="22">
        <v>-0.42436220000000002</v>
      </c>
      <c r="AX37" s="22">
        <v>-7.3076199999999994E-2</v>
      </c>
      <c r="AY37" s="22">
        <v>-0.224275</v>
      </c>
      <c r="AZ37" s="22">
        <v>-0.63540859999999999</v>
      </c>
      <c r="BA37" s="22">
        <v>-0.35568300000000003</v>
      </c>
      <c r="BB37" s="22">
        <v>-0.3349859</v>
      </c>
      <c r="BC37" s="22">
        <v>-0.19246350000000001</v>
      </c>
      <c r="BD37" s="22">
        <v>-0.34184290000000001</v>
      </c>
      <c r="BE37" s="22">
        <v>-0.72663900000000003</v>
      </c>
      <c r="BF37" s="22">
        <v>-0.1725612</v>
      </c>
      <c r="BG37" s="22">
        <v>-0.11405460000000001</v>
      </c>
      <c r="BH37" s="22">
        <v>3.6449700000000002E-2</v>
      </c>
      <c r="BI37" s="22">
        <v>0.3135617</v>
      </c>
      <c r="BJ37" s="22">
        <v>0.21215020000000001</v>
      </c>
      <c r="BK37" s="22">
        <v>3.1892999999999998E-2</v>
      </c>
      <c r="BL37" s="22">
        <v>-0.16025900000000001</v>
      </c>
      <c r="BM37" s="22">
        <v>-0.17066819999999999</v>
      </c>
      <c r="BN37" s="22">
        <v>-0.30428250000000001</v>
      </c>
      <c r="BO37" s="22">
        <v>-0.17647579999999999</v>
      </c>
      <c r="BP37" s="22">
        <v>-0.30596180000000001</v>
      </c>
      <c r="BQ37" s="22">
        <v>-0.91398199999999996</v>
      </c>
      <c r="BR37" s="22">
        <v>-1.030964</v>
      </c>
      <c r="BS37" s="22">
        <v>-4.2189999999999998E-2</v>
      </c>
      <c r="BT37" s="22">
        <v>0.23199520000000001</v>
      </c>
      <c r="BU37" s="22">
        <v>7.0860099999999995E-2</v>
      </c>
      <c r="BV37" s="22">
        <v>0.33611400000000002</v>
      </c>
      <c r="BW37" s="22">
        <v>0.18160209999999999</v>
      </c>
      <c r="BX37" s="22">
        <v>-0.3149323</v>
      </c>
      <c r="BY37" s="22">
        <v>-2.1885999999999999E-2</v>
      </c>
      <c r="BZ37" s="22">
        <v>-8.4239400000000006E-2</v>
      </c>
      <c r="CA37" s="22">
        <v>-2.6737799999999999E-2</v>
      </c>
      <c r="CB37" s="22">
        <v>-0.1961396</v>
      </c>
      <c r="CC37" s="22">
        <v>-0.53442350000000005</v>
      </c>
      <c r="CD37" s="22">
        <v>-2.3766700000000002E-2</v>
      </c>
      <c r="CE37" s="22">
        <v>4.90967E-2</v>
      </c>
      <c r="CF37" s="22">
        <v>0.1774193</v>
      </c>
      <c r="CG37" s="22">
        <v>0.46091409999999999</v>
      </c>
      <c r="CH37" s="22">
        <v>0.37957340000000001</v>
      </c>
      <c r="CI37" s="22">
        <v>0.18604029999999999</v>
      </c>
      <c r="CJ37" s="22">
        <v>1.6922800000000002E-2</v>
      </c>
      <c r="CK37" s="22">
        <v>4.9706199999999999E-2</v>
      </c>
      <c r="CL37" s="22">
        <v>-4.6309599999999999E-2</v>
      </c>
      <c r="CM37" s="22">
        <v>0.1053251</v>
      </c>
      <c r="CN37" s="22">
        <v>7.2313000000000004E-3</v>
      </c>
      <c r="CO37" s="22">
        <v>-0.6213455</v>
      </c>
      <c r="CP37" s="22">
        <v>-0.70023349999999995</v>
      </c>
      <c r="CQ37" s="22">
        <v>0.27063169999999998</v>
      </c>
      <c r="CR37" s="22">
        <v>0.55297940000000001</v>
      </c>
      <c r="CS37" s="22">
        <v>0.41384949999999998</v>
      </c>
      <c r="CT37" s="22">
        <v>0.61951789999999995</v>
      </c>
      <c r="CU37" s="22">
        <v>0.46271129999999999</v>
      </c>
      <c r="CV37" s="22">
        <v>-9.2971399999999996E-2</v>
      </c>
      <c r="CW37" s="22">
        <v>0.20930070000000001</v>
      </c>
      <c r="CX37" s="22">
        <v>8.9426900000000004E-2</v>
      </c>
      <c r="CY37" s="22">
        <v>0.1389879</v>
      </c>
      <c r="CZ37" s="22">
        <v>-5.0436399999999999E-2</v>
      </c>
      <c r="DA37" s="22">
        <v>-0.34220780000000001</v>
      </c>
      <c r="DB37" s="22">
        <v>0.12502779999999999</v>
      </c>
      <c r="DC37" s="22">
        <v>0.21224799999999999</v>
      </c>
      <c r="DD37" s="22">
        <v>0.31838889999999997</v>
      </c>
      <c r="DE37" s="22">
        <v>0.60826650000000004</v>
      </c>
      <c r="DF37" s="22">
        <v>0.5469967</v>
      </c>
      <c r="DG37" s="22">
        <v>0.34018759999999998</v>
      </c>
      <c r="DH37" s="22">
        <v>0.19410469999999999</v>
      </c>
      <c r="DI37" s="22">
        <v>0.2700806</v>
      </c>
      <c r="DJ37" s="22">
        <v>0.2116632</v>
      </c>
      <c r="DK37" s="22">
        <v>0.38712609999999997</v>
      </c>
      <c r="DL37" s="22">
        <v>0.3204245</v>
      </c>
      <c r="DM37" s="22">
        <v>-0.32870899999999997</v>
      </c>
      <c r="DN37" s="22">
        <v>-0.36950270000000002</v>
      </c>
      <c r="DO37" s="22">
        <v>0.58345349999999996</v>
      </c>
      <c r="DP37" s="22">
        <v>0.8739635</v>
      </c>
      <c r="DQ37" s="22">
        <v>0.75683900000000004</v>
      </c>
      <c r="DR37" s="22">
        <v>0.9029218</v>
      </c>
      <c r="DS37" s="22">
        <v>0.7438205</v>
      </c>
      <c r="DT37" s="22">
        <v>0.12898960000000001</v>
      </c>
      <c r="DU37" s="22">
        <v>0.44048739999999997</v>
      </c>
      <c r="DV37" s="22">
        <v>0.26309310000000002</v>
      </c>
      <c r="DW37" s="22">
        <v>0.37826959999999998</v>
      </c>
      <c r="DX37" s="22">
        <v>0.15993599999999999</v>
      </c>
      <c r="DY37" s="22">
        <v>-6.4679100000000003E-2</v>
      </c>
      <c r="DZ37" s="22">
        <v>0.33986339999999998</v>
      </c>
      <c r="EA37" s="22">
        <v>0.4478125</v>
      </c>
      <c r="EB37" s="22">
        <v>0.52192660000000002</v>
      </c>
      <c r="EC37" s="22">
        <v>0.82102010000000003</v>
      </c>
      <c r="ED37" s="22">
        <v>0.78872929999999997</v>
      </c>
      <c r="EE37" s="22">
        <v>0.56275180000000002</v>
      </c>
      <c r="EF37" s="22">
        <v>0.44992700000000002</v>
      </c>
      <c r="EG37" s="22">
        <v>0.58826630000000002</v>
      </c>
      <c r="EH37" s="22">
        <v>0.58413499999999996</v>
      </c>
      <c r="EI37" s="22">
        <v>0.79400190000000004</v>
      </c>
      <c r="EJ37" s="22">
        <v>0.77262569999999997</v>
      </c>
      <c r="EK37" s="22">
        <v>9.3811699999999998E-2</v>
      </c>
      <c r="EL37" s="22">
        <v>0.10802009999999999</v>
      </c>
      <c r="EM37" s="22">
        <v>1.035118</v>
      </c>
      <c r="EN37" s="22">
        <v>1.3374140000000001</v>
      </c>
      <c r="EO37" s="22">
        <v>1.2520610000000001</v>
      </c>
      <c r="EP37" s="22">
        <v>1.3121119999999999</v>
      </c>
      <c r="EQ37" s="22">
        <v>1.1496980000000001</v>
      </c>
      <c r="ER37" s="22">
        <v>0.44946589999999997</v>
      </c>
      <c r="ES37" s="22">
        <v>0.77428439999999998</v>
      </c>
      <c r="ET37" s="22">
        <v>0.51383970000000001</v>
      </c>
      <c r="EU37" s="22">
        <v>75.992519999999999</v>
      </c>
      <c r="EV37" s="22">
        <v>76.985050000000001</v>
      </c>
      <c r="EW37" s="22">
        <v>76.982550000000003</v>
      </c>
      <c r="EX37" s="22">
        <v>74.990030000000004</v>
      </c>
      <c r="EY37" s="22">
        <v>75.990030000000004</v>
      </c>
      <c r="EZ37" s="22">
        <v>75.987539999999996</v>
      </c>
      <c r="FA37" s="22">
        <v>73.990030000000004</v>
      </c>
      <c r="FB37" s="22">
        <v>74.987539999999996</v>
      </c>
      <c r="FC37" s="22">
        <v>77.987539999999996</v>
      </c>
      <c r="FD37" s="22">
        <v>81.997500000000002</v>
      </c>
      <c r="FE37" s="22">
        <v>88.992519999999999</v>
      </c>
      <c r="FF37" s="22">
        <v>90.997500000000002</v>
      </c>
      <c r="FG37" s="22">
        <v>92.997500000000002</v>
      </c>
      <c r="FH37" s="22">
        <v>93.995009999999994</v>
      </c>
      <c r="FI37" s="22">
        <v>95.987539999999996</v>
      </c>
      <c r="FJ37" s="22">
        <v>93.997500000000002</v>
      </c>
      <c r="FK37" s="22">
        <v>93.995009999999994</v>
      </c>
      <c r="FL37" s="22">
        <v>91.997500000000002</v>
      </c>
      <c r="FM37" s="22">
        <v>90</v>
      </c>
      <c r="FN37" s="22">
        <v>86.002499999999998</v>
      </c>
      <c r="FO37" s="22">
        <v>80.002499999999998</v>
      </c>
      <c r="FP37" s="22">
        <v>75.007480000000001</v>
      </c>
      <c r="FQ37" s="22">
        <v>73</v>
      </c>
      <c r="FR37" s="22">
        <v>72.992519999999999</v>
      </c>
      <c r="FS37" s="22">
        <v>5.4932629999999998</v>
      </c>
      <c r="FT37" s="22">
        <v>0.25130370000000002</v>
      </c>
      <c r="FU37" s="22">
        <v>0.48596610000000001</v>
      </c>
    </row>
    <row r="38" spans="1:177" x14ac:dyDescent="0.3">
      <c r="A38" s="13" t="s">
        <v>226</v>
      </c>
      <c r="B38" s="13" t="s">
        <v>0</v>
      </c>
      <c r="C38" s="13" t="s">
        <v>263</v>
      </c>
      <c r="D38" s="34" t="s">
        <v>236</v>
      </c>
      <c r="E38" s="23" t="s">
        <v>219</v>
      </c>
      <c r="F38" s="23">
        <v>5321</v>
      </c>
      <c r="G38" s="22">
        <v>3.8588300000000002</v>
      </c>
      <c r="H38" s="22">
        <v>3.6205310000000002</v>
      </c>
      <c r="I38" s="22">
        <v>3.1604649999999999</v>
      </c>
      <c r="J38" s="22">
        <v>3.2053820000000002</v>
      </c>
      <c r="K38" s="22">
        <v>3.104066</v>
      </c>
      <c r="L38" s="22">
        <v>3.2714859999999999</v>
      </c>
      <c r="M38" s="22">
        <v>3.483511</v>
      </c>
      <c r="N38" s="22">
        <v>2.7124769999999998</v>
      </c>
      <c r="O38" s="22">
        <v>0.92798720000000001</v>
      </c>
      <c r="P38" s="22">
        <v>-1.6438029999999999</v>
      </c>
      <c r="Q38" s="22">
        <v>-4.7940300000000002</v>
      </c>
      <c r="R38" s="22">
        <v>-7.3870979999999999</v>
      </c>
      <c r="S38" s="22">
        <v>-8.5908990000000003</v>
      </c>
      <c r="T38" s="22">
        <v>-8.8867250000000002</v>
      </c>
      <c r="U38" s="22">
        <v>-8.260154</v>
      </c>
      <c r="V38" s="22">
        <v>-6.0418320000000003</v>
      </c>
      <c r="W38" s="22">
        <v>-2.6614659999999999</v>
      </c>
      <c r="X38" s="22">
        <v>1.0037560000000001</v>
      </c>
      <c r="Y38" s="22">
        <v>3.9105530000000002</v>
      </c>
      <c r="Z38" s="22">
        <v>5.7210859999999997</v>
      </c>
      <c r="AA38" s="22">
        <v>6.3802250000000003</v>
      </c>
      <c r="AB38" s="22">
        <v>6.070335</v>
      </c>
      <c r="AC38" s="22">
        <v>5.2703660000000001</v>
      </c>
      <c r="AD38" s="22">
        <v>4.2006699999999997</v>
      </c>
      <c r="AE38" s="22">
        <v>-0.56550089999999997</v>
      </c>
      <c r="AF38" s="22">
        <v>-0.48881210000000003</v>
      </c>
      <c r="AG38" s="22">
        <v>-0.7268578</v>
      </c>
      <c r="AH38" s="22">
        <v>-0.31901740000000001</v>
      </c>
      <c r="AI38" s="22">
        <v>-0.23924190000000001</v>
      </c>
      <c r="AJ38" s="22">
        <v>-0.1664591</v>
      </c>
      <c r="AK38" s="22">
        <v>-6.5466700000000003E-2</v>
      </c>
      <c r="AL38" s="22">
        <v>-0.15700720000000001</v>
      </c>
      <c r="AM38" s="22">
        <v>-0.36938510000000002</v>
      </c>
      <c r="AN38" s="22">
        <v>-0.51396779999999997</v>
      </c>
      <c r="AO38" s="22">
        <v>-0.74582590000000004</v>
      </c>
      <c r="AP38" s="22">
        <v>-0.96980040000000001</v>
      </c>
      <c r="AQ38" s="22">
        <v>-0.65993849999999998</v>
      </c>
      <c r="AR38" s="22">
        <v>-0.59644719999999996</v>
      </c>
      <c r="AS38" s="22">
        <v>-0.60253000000000001</v>
      </c>
      <c r="AT38" s="22">
        <v>-0.29301660000000002</v>
      </c>
      <c r="AU38" s="22">
        <v>0.19612879999999999</v>
      </c>
      <c r="AV38" s="22">
        <v>0.3957388</v>
      </c>
      <c r="AW38" s="22">
        <v>0.20797189999999999</v>
      </c>
      <c r="AX38" s="22">
        <v>0.1990355</v>
      </c>
      <c r="AY38" s="22">
        <v>0.29281249999999998</v>
      </c>
      <c r="AZ38" s="22">
        <v>9.4135800000000006E-2</v>
      </c>
      <c r="BA38" s="22">
        <v>-9.2882400000000004E-2</v>
      </c>
      <c r="BB38" s="22">
        <v>-0.39018029999999998</v>
      </c>
      <c r="BC38" s="22">
        <v>-0.34421410000000002</v>
      </c>
      <c r="BD38" s="22">
        <v>-0.2786362</v>
      </c>
      <c r="BE38" s="22">
        <v>-0.47842849999999998</v>
      </c>
      <c r="BF38" s="22">
        <v>-0.1532982</v>
      </c>
      <c r="BG38" s="22">
        <v>-0.11186409999999999</v>
      </c>
      <c r="BH38" s="22">
        <v>-5.1356899999999997E-2</v>
      </c>
      <c r="BI38" s="22">
        <v>7.4390700000000004E-2</v>
      </c>
      <c r="BJ38" s="22">
        <v>7.4672000000000002E-3</v>
      </c>
      <c r="BK38" s="22">
        <v>-0.1878223</v>
      </c>
      <c r="BL38" s="22">
        <v>-0.28426659999999998</v>
      </c>
      <c r="BM38" s="22">
        <v>-0.45247310000000002</v>
      </c>
      <c r="BN38" s="22">
        <v>-0.63966040000000002</v>
      </c>
      <c r="BO38" s="22">
        <v>-0.35310330000000001</v>
      </c>
      <c r="BP38" s="22">
        <v>-0.29418650000000002</v>
      </c>
      <c r="BQ38" s="22">
        <v>-0.29749389999999998</v>
      </c>
      <c r="BR38" s="22">
        <v>2.4843400000000002E-2</v>
      </c>
      <c r="BS38" s="22">
        <v>0.51099030000000001</v>
      </c>
      <c r="BT38" s="22">
        <v>0.68777250000000001</v>
      </c>
      <c r="BU38" s="22">
        <v>0.50156210000000001</v>
      </c>
      <c r="BV38" s="22">
        <v>0.48083870000000001</v>
      </c>
      <c r="BW38" s="22">
        <v>0.55104520000000001</v>
      </c>
      <c r="BX38" s="22">
        <v>0.34920810000000002</v>
      </c>
      <c r="BY38" s="22">
        <v>0.16261410000000001</v>
      </c>
      <c r="BZ38" s="22">
        <v>-0.1530377</v>
      </c>
      <c r="CA38" s="22">
        <v>-0.1909515</v>
      </c>
      <c r="CB38" s="22">
        <v>-0.13306899999999999</v>
      </c>
      <c r="CC38" s="22">
        <v>-0.3063671</v>
      </c>
      <c r="CD38" s="22">
        <v>-3.8521600000000003E-2</v>
      </c>
      <c r="CE38" s="22">
        <v>-2.36426E-2</v>
      </c>
      <c r="CF38" s="22">
        <v>2.8362600000000002E-2</v>
      </c>
      <c r="CG38" s="22">
        <v>0.1712555</v>
      </c>
      <c r="CH38" s="22">
        <v>0.12138160000000001</v>
      </c>
      <c r="CI38" s="22">
        <v>-6.2072500000000003E-2</v>
      </c>
      <c r="CJ38" s="22">
        <v>-0.12517619999999999</v>
      </c>
      <c r="CK38" s="22">
        <v>-0.24929789999999999</v>
      </c>
      <c r="CL38" s="22">
        <v>-0.4110065</v>
      </c>
      <c r="CM38" s="22">
        <v>-0.1405902</v>
      </c>
      <c r="CN38" s="22">
        <v>-8.4841700000000006E-2</v>
      </c>
      <c r="CO38" s="22">
        <v>-8.6226800000000006E-2</v>
      </c>
      <c r="CP38" s="22">
        <v>0.2449924</v>
      </c>
      <c r="CQ38" s="22">
        <v>0.7290624</v>
      </c>
      <c r="CR38" s="22">
        <v>0.89003399999999999</v>
      </c>
      <c r="CS38" s="22">
        <v>0.70490189999999997</v>
      </c>
      <c r="CT38" s="22">
        <v>0.67601469999999997</v>
      </c>
      <c r="CU38" s="22">
        <v>0.7298964</v>
      </c>
      <c r="CV38" s="22">
        <v>0.52587030000000001</v>
      </c>
      <c r="CW38" s="22">
        <v>0.33957019999999999</v>
      </c>
      <c r="CX38" s="22">
        <v>1.1206499999999999E-2</v>
      </c>
      <c r="CY38" s="22">
        <v>-3.7688899999999997E-2</v>
      </c>
      <c r="CZ38" s="22">
        <v>1.2498199999999999E-2</v>
      </c>
      <c r="DA38" s="22">
        <v>-0.1343058</v>
      </c>
      <c r="DB38" s="22">
        <v>7.6255100000000006E-2</v>
      </c>
      <c r="DC38" s="22">
        <v>6.4578899999999995E-2</v>
      </c>
      <c r="DD38" s="22">
        <v>0.1080821</v>
      </c>
      <c r="DE38" s="22">
        <v>0.26812029999999998</v>
      </c>
      <c r="DF38" s="22">
        <v>0.23529600000000001</v>
      </c>
      <c r="DG38" s="22">
        <v>6.3677399999999995E-2</v>
      </c>
      <c r="DH38" s="22">
        <v>3.3914100000000003E-2</v>
      </c>
      <c r="DI38" s="22">
        <v>-4.6122700000000003E-2</v>
      </c>
      <c r="DJ38" s="22">
        <v>-0.1823525</v>
      </c>
      <c r="DK38" s="22">
        <v>7.1922899999999998E-2</v>
      </c>
      <c r="DL38" s="22">
        <v>0.124503</v>
      </c>
      <c r="DM38" s="22">
        <v>0.12504019999999999</v>
      </c>
      <c r="DN38" s="22">
        <v>0.46514129999999998</v>
      </c>
      <c r="DO38" s="22">
        <v>0.94713440000000004</v>
      </c>
      <c r="DP38" s="22">
        <v>1.0922959999999999</v>
      </c>
      <c r="DQ38" s="22">
        <v>0.90824159999999998</v>
      </c>
      <c r="DR38" s="22">
        <v>0.87119080000000004</v>
      </c>
      <c r="DS38" s="22">
        <v>0.90874770000000005</v>
      </c>
      <c r="DT38" s="22">
        <v>0.70253259999999995</v>
      </c>
      <c r="DU38" s="22">
        <v>0.51652629999999999</v>
      </c>
      <c r="DV38" s="22">
        <v>0.17545069999999999</v>
      </c>
      <c r="DW38" s="22">
        <v>0.18359790000000001</v>
      </c>
      <c r="DX38" s="22">
        <v>0.22267400000000001</v>
      </c>
      <c r="DY38" s="22">
        <v>0.1141235</v>
      </c>
      <c r="DZ38" s="22">
        <v>0.2419743</v>
      </c>
      <c r="EA38" s="22">
        <v>0.19195670000000001</v>
      </c>
      <c r="EB38" s="22">
        <v>0.22318440000000001</v>
      </c>
      <c r="EC38" s="22">
        <v>0.4079777</v>
      </c>
      <c r="ED38" s="22">
        <v>0.39977040000000003</v>
      </c>
      <c r="EE38" s="22">
        <v>0.24524019999999999</v>
      </c>
      <c r="EF38" s="22">
        <v>0.2636153</v>
      </c>
      <c r="EG38" s="22">
        <v>0.24723000000000001</v>
      </c>
      <c r="EH38" s="22">
        <v>0.14778740000000001</v>
      </c>
      <c r="EI38" s="22">
        <v>0.37875809999999999</v>
      </c>
      <c r="EJ38" s="22">
        <v>0.42676370000000002</v>
      </c>
      <c r="EK38" s="22">
        <v>0.43007630000000002</v>
      </c>
      <c r="EL38" s="22">
        <v>0.78300139999999996</v>
      </c>
      <c r="EM38" s="22">
        <v>1.2619959999999999</v>
      </c>
      <c r="EN38" s="22">
        <v>1.3843289999999999</v>
      </c>
      <c r="EO38" s="22">
        <v>1.201832</v>
      </c>
      <c r="EP38" s="22">
        <v>1.1529940000000001</v>
      </c>
      <c r="EQ38" s="22">
        <v>1.166981</v>
      </c>
      <c r="ER38" s="22">
        <v>0.95760489999999998</v>
      </c>
      <c r="ES38" s="22">
        <v>0.77202269999999995</v>
      </c>
      <c r="ET38" s="22">
        <v>0.4125933</v>
      </c>
      <c r="EU38" s="22">
        <v>60.658200000000001</v>
      </c>
      <c r="EV38" s="22">
        <v>60.40502</v>
      </c>
      <c r="EW38" s="22">
        <v>59.934980000000003</v>
      </c>
      <c r="EX38" s="22">
        <v>59.857349999999997</v>
      </c>
      <c r="EY38" s="22">
        <v>59.605699999999999</v>
      </c>
      <c r="EZ38" s="22">
        <v>59.459829999999997</v>
      </c>
      <c r="FA38" s="22">
        <v>59.306150000000002</v>
      </c>
      <c r="FB38" s="22">
        <v>60.449129999999997</v>
      </c>
      <c r="FC38" s="22">
        <v>62.373649999999998</v>
      </c>
      <c r="FD38" s="22">
        <v>65.234070000000003</v>
      </c>
      <c r="FE38" s="22">
        <v>68.739559999999997</v>
      </c>
      <c r="FF38" s="22">
        <v>71.445660000000004</v>
      </c>
      <c r="FG38" s="22">
        <v>73.697699999999998</v>
      </c>
      <c r="FH38" s="22">
        <v>75.01088</v>
      </c>
      <c r="FI38" s="22">
        <v>75.290270000000007</v>
      </c>
      <c r="FJ38" s="22">
        <v>74.902199999999993</v>
      </c>
      <c r="FK38" s="22">
        <v>73.943640000000002</v>
      </c>
      <c r="FL38" s="22">
        <v>72.195779999999999</v>
      </c>
      <c r="FM38" s="22">
        <v>70.067999999999998</v>
      </c>
      <c r="FN38" s="22">
        <v>66.981300000000005</v>
      </c>
      <c r="FO38" s="22">
        <v>63.506500000000003</v>
      </c>
      <c r="FP38" s="22">
        <v>61.608409999999999</v>
      </c>
      <c r="FQ38" s="22">
        <v>61.017220000000002</v>
      </c>
      <c r="FR38" s="22">
        <v>60.632629999999999</v>
      </c>
      <c r="FS38" s="22">
        <v>4.3075919999999996</v>
      </c>
      <c r="FT38" s="22">
        <v>0.20820739999999999</v>
      </c>
      <c r="FU38" s="22">
        <v>0.32816709999999999</v>
      </c>
    </row>
    <row r="39" spans="1:177" x14ac:dyDescent="0.3">
      <c r="A39" s="13" t="s">
        <v>226</v>
      </c>
      <c r="B39" s="13" t="s">
        <v>0</v>
      </c>
      <c r="C39" s="13" t="s">
        <v>263</v>
      </c>
      <c r="D39" s="34" t="s">
        <v>236</v>
      </c>
      <c r="E39" s="23" t="s">
        <v>220</v>
      </c>
      <c r="F39" s="23">
        <v>2636</v>
      </c>
      <c r="G39" s="22">
        <v>1.974045</v>
      </c>
      <c r="H39" s="22">
        <v>1.8585910000000001</v>
      </c>
      <c r="I39" s="22">
        <v>1.8067839999999999</v>
      </c>
      <c r="J39" s="22">
        <v>1.640487</v>
      </c>
      <c r="K39" s="22">
        <v>1.552027</v>
      </c>
      <c r="L39" s="22">
        <v>1.5645979999999999</v>
      </c>
      <c r="M39" s="22">
        <v>1.6395660000000001</v>
      </c>
      <c r="N39" s="22">
        <v>1.265414</v>
      </c>
      <c r="O39" s="22">
        <v>0.73090489999999997</v>
      </c>
      <c r="P39" s="22">
        <v>-0.2292544</v>
      </c>
      <c r="Q39" s="22">
        <v>-1.419</v>
      </c>
      <c r="R39" s="22">
        <v>-2.568003</v>
      </c>
      <c r="S39" s="22">
        <v>-2.9286639999999999</v>
      </c>
      <c r="T39" s="22">
        <v>-3.1398579999999998</v>
      </c>
      <c r="U39" s="22">
        <v>-2.8590610000000001</v>
      </c>
      <c r="V39" s="22">
        <v>-1.91865</v>
      </c>
      <c r="W39" s="22">
        <v>-0.70542249999999995</v>
      </c>
      <c r="X39" s="22">
        <v>0.80096750000000005</v>
      </c>
      <c r="Y39" s="22">
        <v>1.9729399999999999</v>
      </c>
      <c r="Z39" s="22">
        <v>2.632053</v>
      </c>
      <c r="AA39" s="22">
        <v>3.024054</v>
      </c>
      <c r="AB39" s="22">
        <v>2.8941340000000002</v>
      </c>
      <c r="AC39" s="22">
        <v>2.5010870000000001</v>
      </c>
      <c r="AD39" s="22">
        <v>1.9734879999999999</v>
      </c>
      <c r="AE39" s="22">
        <v>-0.35621829999999999</v>
      </c>
      <c r="AF39" s="22">
        <v>-0.35530479999999998</v>
      </c>
      <c r="AG39" s="22">
        <v>-0.2149799</v>
      </c>
      <c r="AH39" s="22">
        <v>-0.14568680000000001</v>
      </c>
      <c r="AI39" s="22">
        <v>-9.8539699999999994E-2</v>
      </c>
      <c r="AJ39" s="22">
        <v>-0.12271559999999999</v>
      </c>
      <c r="AK39" s="22">
        <v>-0.1164057</v>
      </c>
      <c r="AL39" s="22">
        <v>-0.2985662</v>
      </c>
      <c r="AM39" s="22">
        <v>-0.35325060000000003</v>
      </c>
      <c r="AN39" s="22">
        <v>-0.4974808</v>
      </c>
      <c r="AO39" s="22">
        <v>-0.69871899999999998</v>
      </c>
      <c r="AP39" s="22">
        <v>-0.91981919999999995</v>
      </c>
      <c r="AQ39" s="22">
        <v>-0.52591719999999997</v>
      </c>
      <c r="AR39" s="22">
        <v>-0.43669400000000003</v>
      </c>
      <c r="AS39" s="22">
        <v>-0.25241409999999997</v>
      </c>
      <c r="AT39" s="22">
        <v>1.04814E-2</v>
      </c>
      <c r="AU39" s="22">
        <v>3.5076200000000002E-2</v>
      </c>
      <c r="AV39" s="22">
        <v>0.113078</v>
      </c>
      <c r="AW39" s="22">
        <v>4.8887000000000002E-3</v>
      </c>
      <c r="AX39" s="22">
        <v>-0.18012410000000001</v>
      </c>
      <c r="AY39" s="22">
        <v>-2.6443500000000002E-2</v>
      </c>
      <c r="AZ39" s="22">
        <v>-8.9682600000000001E-2</v>
      </c>
      <c r="BA39" s="22">
        <v>-0.18654870000000001</v>
      </c>
      <c r="BB39" s="22">
        <v>-0.34565970000000001</v>
      </c>
      <c r="BC39" s="22">
        <v>-0.1831171</v>
      </c>
      <c r="BD39" s="22">
        <v>-0.16780120000000001</v>
      </c>
      <c r="BE39" s="22">
        <v>-4.7829000000000003E-2</v>
      </c>
      <c r="BF39" s="22">
        <v>-2.7897399999999999E-2</v>
      </c>
      <c r="BG39" s="22">
        <v>-8.2450000000000006E-3</v>
      </c>
      <c r="BH39" s="22">
        <v>-2.99146E-2</v>
      </c>
      <c r="BI39" s="22">
        <v>-2.5745000000000001E-2</v>
      </c>
      <c r="BJ39" s="22">
        <v>-0.1880213</v>
      </c>
      <c r="BK39" s="22">
        <v>-0.1890502</v>
      </c>
      <c r="BL39" s="22">
        <v>-0.2876225</v>
      </c>
      <c r="BM39" s="22">
        <v>-0.4293804</v>
      </c>
      <c r="BN39" s="22">
        <v>-0.6203263</v>
      </c>
      <c r="BO39" s="22">
        <v>-0.30791299999999999</v>
      </c>
      <c r="BP39" s="22">
        <v>-0.25066739999999998</v>
      </c>
      <c r="BQ39" s="22">
        <v>-8.9583999999999997E-2</v>
      </c>
      <c r="BR39" s="22">
        <v>0.16415950000000001</v>
      </c>
      <c r="BS39" s="22">
        <v>0.18697939999999999</v>
      </c>
      <c r="BT39" s="22">
        <v>0.28127550000000001</v>
      </c>
      <c r="BU39" s="22">
        <v>0.22079009999999999</v>
      </c>
      <c r="BV39" s="22">
        <v>7.0703699999999994E-2</v>
      </c>
      <c r="BW39" s="22">
        <v>0.1886014</v>
      </c>
      <c r="BX39" s="22">
        <v>0.1205946</v>
      </c>
      <c r="BY39" s="22">
        <v>9.4207000000000006E-3</v>
      </c>
      <c r="BZ39" s="22">
        <v>-0.1748847</v>
      </c>
      <c r="CA39" s="22">
        <v>-6.3227699999999998E-2</v>
      </c>
      <c r="CB39" s="22">
        <v>-3.7936699999999997E-2</v>
      </c>
      <c r="CC39" s="22">
        <v>6.7939200000000005E-2</v>
      </c>
      <c r="CD39" s="22">
        <v>5.3683099999999997E-2</v>
      </c>
      <c r="CE39" s="22">
        <v>5.4292899999999998E-2</v>
      </c>
      <c r="CF39" s="22">
        <v>3.4359000000000001E-2</v>
      </c>
      <c r="CG39" s="22">
        <v>3.70464E-2</v>
      </c>
      <c r="CH39" s="22">
        <v>-0.11145819999999999</v>
      </c>
      <c r="CI39" s="22">
        <v>-7.5325400000000001E-2</v>
      </c>
      <c r="CJ39" s="22">
        <v>-0.14227529999999999</v>
      </c>
      <c r="CK39" s="22">
        <v>-0.24283730000000001</v>
      </c>
      <c r="CL39" s="22">
        <v>-0.4128985</v>
      </c>
      <c r="CM39" s="22">
        <v>-0.15692390000000001</v>
      </c>
      <c r="CN39" s="22">
        <v>-0.1218259</v>
      </c>
      <c r="CO39" s="22">
        <v>2.3191699999999999E-2</v>
      </c>
      <c r="CP39" s="22">
        <v>0.27059640000000001</v>
      </c>
      <c r="CQ39" s="22">
        <v>0.29218709999999998</v>
      </c>
      <c r="CR39" s="22">
        <v>0.39776850000000002</v>
      </c>
      <c r="CS39" s="22">
        <v>0.37032280000000001</v>
      </c>
      <c r="CT39" s="22">
        <v>0.24442639999999999</v>
      </c>
      <c r="CU39" s="22">
        <v>0.33754099999999998</v>
      </c>
      <c r="CV39" s="22">
        <v>0.26623190000000002</v>
      </c>
      <c r="CW39" s="22">
        <v>0.14514850000000001</v>
      </c>
      <c r="CX39" s="22">
        <v>-5.6606400000000001E-2</v>
      </c>
      <c r="CY39" s="22">
        <v>5.6661700000000002E-2</v>
      </c>
      <c r="CZ39" s="22">
        <v>9.1927700000000001E-2</v>
      </c>
      <c r="DA39" s="22">
        <v>0.1837075</v>
      </c>
      <c r="DB39" s="22">
        <v>0.13526360000000001</v>
      </c>
      <c r="DC39" s="22">
        <v>0.1168308</v>
      </c>
      <c r="DD39" s="22">
        <v>9.8632700000000004E-2</v>
      </c>
      <c r="DE39" s="22">
        <v>9.9837700000000001E-2</v>
      </c>
      <c r="DF39" s="22">
        <v>-3.4895099999999998E-2</v>
      </c>
      <c r="DG39" s="22">
        <v>3.8399299999999997E-2</v>
      </c>
      <c r="DH39" s="22">
        <v>3.0718999999999998E-3</v>
      </c>
      <c r="DI39" s="22">
        <v>-5.6294299999999999E-2</v>
      </c>
      <c r="DJ39" s="22">
        <v>-0.2054706</v>
      </c>
      <c r="DK39" s="22">
        <v>-5.9347999999999996E-3</v>
      </c>
      <c r="DL39" s="22">
        <v>7.0156000000000003E-3</v>
      </c>
      <c r="DM39" s="22">
        <v>0.13596730000000001</v>
      </c>
      <c r="DN39" s="22">
        <v>0.37703340000000002</v>
      </c>
      <c r="DO39" s="22">
        <v>0.39739479999999999</v>
      </c>
      <c r="DP39" s="22">
        <v>0.51426150000000004</v>
      </c>
      <c r="DQ39" s="22">
        <v>0.51985539999999997</v>
      </c>
      <c r="DR39" s="22">
        <v>0.41814889999999999</v>
      </c>
      <c r="DS39" s="22">
        <v>0.48648039999999998</v>
      </c>
      <c r="DT39" s="22">
        <v>0.41186919999999999</v>
      </c>
      <c r="DU39" s="22">
        <v>0.28087640000000003</v>
      </c>
      <c r="DV39" s="22">
        <v>6.1671799999999999E-2</v>
      </c>
      <c r="DW39" s="22">
        <v>0.229763</v>
      </c>
      <c r="DX39" s="22">
        <v>0.2794314</v>
      </c>
      <c r="DY39" s="22">
        <v>0.35085840000000001</v>
      </c>
      <c r="DZ39" s="22">
        <v>0.25305290000000003</v>
      </c>
      <c r="EA39" s="22">
        <v>0.20712559999999999</v>
      </c>
      <c r="EB39" s="22">
        <v>0.19143370000000001</v>
      </c>
      <c r="EC39" s="22">
        <v>0.19049840000000001</v>
      </c>
      <c r="ED39" s="22">
        <v>7.5649900000000006E-2</v>
      </c>
      <c r="EE39" s="22">
        <v>0.2025998</v>
      </c>
      <c r="EF39" s="22">
        <v>0.21293019999999999</v>
      </c>
      <c r="EG39" s="22">
        <v>0.21304429999999999</v>
      </c>
      <c r="EH39" s="22">
        <v>9.40222E-2</v>
      </c>
      <c r="EI39" s="22">
        <v>0.21206939999999999</v>
      </c>
      <c r="EJ39" s="22">
        <v>0.1930423</v>
      </c>
      <c r="EK39" s="22">
        <v>0.29879749999999999</v>
      </c>
      <c r="EL39" s="22">
        <v>0.5307115</v>
      </c>
      <c r="EM39" s="22">
        <v>0.54929799999999995</v>
      </c>
      <c r="EN39" s="22">
        <v>0.68245900000000004</v>
      </c>
      <c r="EO39" s="22">
        <v>0.73575690000000005</v>
      </c>
      <c r="EP39" s="22">
        <v>0.66897680000000004</v>
      </c>
      <c r="EQ39" s="22">
        <v>0.70152539999999997</v>
      </c>
      <c r="ER39" s="22">
        <v>0.62214639999999999</v>
      </c>
      <c r="ES39" s="22">
        <v>0.47684579999999999</v>
      </c>
      <c r="ET39" s="22">
        <v>0.23244690000000001</v>
      </c>
      <c r="EU39" s="22">
        <v>61.45185</v>
      </c>
      <c r="EV39" s="22">
        <v>61.401719999999997</v>
      </c>
      <c r="EW39" s="22">
        <v>61.049140000000001</v>
      </c>
      <c r="EX39" s="22">
        <v>60.99841</v>
      </c>
      <c r="EY39" s="22">
        <v>60.794559999999997</v>
      </c>
      <c r="EZ39" s="22">
        <v>60.65699</v>
      </c>
      <c r="FA39" s="22">
        <v>60.553249999999998</v>
      </c>
      <c r="FB39" s="22">
        <v>61.144060000000003</v>
      </c>
      <c r="FC39" s="22">
        <v>62.244</v>
      </c>
      <c r="FD39" s="22">
        <v>64.031859999999995</v>
      </c>
      <c r="FE39" s="22">
        <v>66.187290000000004</v>
      </c>
      <c r="FF39" s="22">
        <v>68.432879999999997</v>
      </c>
      <c r="FG39" s="22">
        <v>70.082830000000001</v>
      </c>
      <c r="FH39" s="22">
        <v>70.803740000000005</v>
      </c>
      <c r="FI39" s="22">
        <v>70.454570000000004</v>
      </c>
      <c r="FJ39" s="22">
        <v>70.24633</v>
      </c>
      <c r="FK39" s="22">
        <v>69.381410000000002</v>
      </c>
      <c r="FL39" s="22">
        <v>68.175359999999998</v>
      </c>
      <c r="FM39" s="22">
        <v>66.755920000000003</v>
      </c>
      <c r="FN39" s="22">
        <v>64.792259999999999</v>
      </c>
      <c r="FO39" s="22">
        <v>62.76099</v>
      </c>
      <c r="FP39" s="22">
        <v>61.878300000000003</v>
      </c>
      <c r="FQ39" s="22">
        <v>61.660870000000003</v>
      </c>
      <c r="FR39" s="22">
        <v>61.552219999999998</v>
      </c>
      <c r="FS39" s="22">
        <v>2.2267679999999999</v>
      </c>
      <c r="FT39" s="22">
        <v>0.1178607</v>
      </c>
      <c r="FU39" s="22">
        <v>0.23538120000000001</v>
      </c>
    </row>
    <row r="40" spans="1:177" x14ac:dyDescent="0.3">
      <c r="A40" s="13" t="s">
        <v>226</v>
      </c>
      <c r="B40" s="13" t="s">
        <v>0</v>
      </c>
      <c r="C40" s="13" t="s">
        <v>263</v>
      </c>
      <c r="D40" s="34" t="s">
        <v>236</v>
      </c>
      <c r="E40" s="23" t="s">
        <v>221</v>
      </c>
      <c r="F40" s="23">
        <v>2685</v>
      </c>
      <c r="G40" s="22">
        <v>1.901878</v>
      </c>
      <c r="H40" s="22">
        <v>1.7714909999999999</v>
      </c>
      <c r="I40" s="22">
        <v>1.4081539999999999</v>
      </c>
      <c r="J40" s="22">
        <v>1.5825480000000001</v>
      </c>
      <c r="K40" s="22">
        <v>1.5643579999999999</v>
      </c>
      <c r="L40" s="22">
        <v>1.71187</v>
      </c>
      <c r="M40" s="22">
        <v>1.8310200000000001</v>
      </c>
      <c r="N40" s="22">
        <v>1.3967959999999999</v>
      </c>
      <c r="O40" s="22">
        <v>0.1603415</v>
      </c>
      <c r="P40" s="22">
        <v>-1.4728950000000001</v>
      </c>
      <c r="Q40" s="22">
        <v>-3.4611130000000001</v>
      </c>
      <c r="R40" s="22">
        <v>-4.9257720000000003</v>
      </c>
      <c r="S40" s="22">
        <v>-5.7294309999999999</v>
      </c>
      <c r="T40" s="22">
        <v>-5.8059539999999998</v>
      </c>
      <c r="U40" s="22">
        <v>-5.4088859999999999</v>
      </c>
      <c r="V40" s="22">
        <v>-4.094398</v>
      </c>
      <c r="W40" s="22">
        <v>-1.9815609999999999</v>
      </c>
      <c r="X40" s="22">
        <v>0.20296910000000001</v>
      </c>
      <c r="Y40" s="22">
        <v>1.962016</v>
      </c>
      <c r="Z40" s="22">
        <v>3.074926</v>
      </c>
      <c r="AA40" s="22">
        <v>3.3710290000000001</v>
      </c>
      <c r="AB40" s="22">
        <v>3.1992699999999998</v>
      </c>
      <c r="AC40" s="22">
        <v>2.7934899999999998</v>
      </c>
      <c r="AD40" s="22">
        <v>2.2239330000000002</v>
      </c>
      <c r="AE40" s="22">
        <v>-0.35862719999999998</v>
      </c>
      <c r="AF40" s="22">
        <v>-0.27591349999999998</v>
      </c>
      <c r="AG40" s="22">
        <v>-0.60144609999999998</v>
      </c>
      <c r="AH40" s="22">
        <v>-0.26267760000000001</v>
      </c>
      <c r="AI40" s="22">
        <v>-0.2149499</v>
      </c>
      <c r="AJ40" s="22">
        <v>-0.12989310000000001</v>
      </c>
      <c r="AK40" s="22">
        <v>-5.7584799999999998E-2</v>
      </c>
      <c r="AL40" s="22">
        <v>-1.7777899999999999E-2</v>
      </c>
      <c r="AM40" s="22">
        <v>-0.1993935</v>
      </c>
      <c r="AN40" s="22">
        <v>-0.2612777</v>
      </c>
      <c r="AO40" s="22">
        <v>-0.36812</v>
      </c>
      <c r="AP40" s="22">
        <v>-0.4124488</v>
      </c>
      <c r="AQ40" s="22">
        <v>-0.40142070000000002</v>
      </c>
      <c r="AR40" s="22">
        <v>-0.39445000000000002</v>
      </c>
      <c r="AS40" s="22">
        <v>-0.51413830000000005</v>
      </c>
      <c r="AT40" s="22">
        <v>-0.42546460000000003</v>
      </c>
      <c r="AU40" s="22">
        <v>-1.39401E-2</v>
      </c>
      <c r="AV40" s="22">
        <v>0.1112337</v>
      </c>
      <c r="AW40" s="22">
        <v>1.05924E-2</v>
      </c>
      <c r="AX40" s="22">
        <v>0.12095060000000001</v>
      </c>
      <c r="AY40" s="22">
        <v>0.1211457</v>
      </c>
      <c r="AZ40" s="22">
        <v>-2.1930999999999999E-3</v>
      </c>
      <c r="BA40" s="22">
        <v>-8.0159400000000006E-2</v>
      </c>
      <c r="BB40" s="22">
        <v>-0.2233735</v>
      </c>
      <c r="BC40" s="22">
        <v>-0.21154139999999999</v>
      </c>
      <c r="BD40" s="22">
        <v>-0.16288140000000001</v>
      </c>
      <c r="BE40" s="22">
        <v>-0.43460919999999997</v>
      </c>
      <c r="BF40" s="22">
        <v>-0.15130769999999999</v>
      </c>
      <c r="BG40" s="22">
        <v>-0.1266852</v>
      </c>
      <c r="BH40" s="22">
        <v>-5.3814099999999997E-2</v>
      </c>
      <c r="BI40" s="22">
        <v>4.8172E-2</v>
      </c>
      <c r="BJ40" s="22">
        <v>0.1010505</v>
      </c>
      <c r="BK40" s="22">
        <v>-9.4305700000000006E-2</v>
      </c>
      <c r="BL40" s="22">
        <v>-0.128999</v>
      </c>
      <c r="BM40" s="22">
        <v>-0.2017485</v>
      </c>
      <c r="BN40" s="22">
        <v>-0.2266773</v>
      </c>
      <c r="BO40" s="22">
        <v>-0.19017490000000001</v>
      </c>
      <c r="BP40" s="22">
        <v>-0.17087630000000001</v>
      </c>
      <c r="BQ40" s="22">
        <v>-0.27679870000000001</v>
      </c>
      <c r="BR40" s="22">
        <v>-0.17013420000000001</v>
      </c>
      <c r="BS40" s="22">
        <v>0.239011</v>
      </c>
      <c r="BT40" s="22">
        <v>0.33735739999999997</v>
      </c>
      <c r="BU40" s="22">
        <v>0.21642149999999999</v>
      </c>
      <c r="BV40" s="22">
        <v>0.29593520000000001</v>
      </c>
      <c r="BW40" s="22">
        <v>0.2900083</v>
      </c>
      <c r="BX40" s="22">
        <v>0.1659737</v>
      </c>
      <c r="BY40" s="22">
        <v>9.6304100000000004E-2</v>
      </c>
      <c r="BZ40" s="22">
        <v>-5.31651E-2</v>
      </c>
      <c r="CA40" s="22">
        <v>-0.1096702</v>
      </c>
      <c r="CB40" s="22">
        <v>-8.4595799999999999E-2</v>
      </c>
      <c r="CC40" s="22">
        <v>-0.31905850000000002</v>
      </c>
      <c r="CD40" s="22">
        <v>-7.4173299999999998E-2</v>
      </c>
      <c r="CE40" s="22">
        <v>-6.5553299999999995E-2</v>
      </c>
      <c r="CF40" s="22">
        <v>-1.1221E-3</v>
      </c>
      <c r="CG40" s="22">
        <v>0.12141879999999999</v>
      </c>
      <c r="CH40" s="22">
        <v>0.18335070000000001</v>
      </c>
      <c r="CI40" s="22">
        <v>-2.1522199999999998E-2</v>
      </c>
      <c r="CJ40" s="22">
        <v>-3.7383100000000002E-2</v>
      </c>
      <c r="CK40" s="22">
        <v>-8.6520100000000003E-2</v>
      </c>
      <c r="CL40" s="22">
        <v>-9.8012600000000005E-2</v>
      </c>
      <c r="CM40" s="22">
        <v>-4.3866700000000002E-2</v>
      </c>
      <c r="CN40" s="22">
        <v>-1.60298E-2</v>
      </c>
      <c r="CO40" s="22">
        <v>-0.11241810000000001</v>
      </c>
      <c r="CP40" s="22">
        <v>6.7069E-3</v>
      </c>
      <c r="CQ40" s="22">
        <v>0.41420410000000002</v>
      </c>
      <c r="CR40" s="22">
        <v>0.49396990000000002</v>
      </c>
      <c r="CS40" s="22">
        <v>0.35897810000000002</v>
      </c>
      <c r="CT40" s="22">
        <v>0.41712909999999997</v>
      </c>
      <c r="CU40" s="22">
        <v>0.40696209999999999</v>
      </c>
      <c r="CV40" s="22">
        <v>0.28244550000000002</v>
      </c>
      <c r="CW40" s="22">
        <v>0.2185221</v>
      </c>
      <c r="CX40" s="22">
        <v>6.4720799999999995E-2</v>
      </c>
      <c r="CY40" s="22">
        <v>-7.7990000000000004E-3</v>
      </c>
      <c r="CZ40" s="22">
        <v>-6.3100999999999999E-3</v>
      </c>
      <c r="DA40" s="22">
        <v>-0.20350779999999999</v>
      </c>
      <c r="DB40" s="22">
        <v>2.9610999999999999E-3</v>
      </c>
      <c r="DC40" s="22">
        <v>-4.4215000000000001E-3</v>
      </c>
      <c r="DD40" s="22">
        <v>5.1569999999999998E-2</v>
      </c>
      <c r="DE40" s="22">
        <v>0.19466559999999999</v>
      </c>
      <c r="DF40" s="22">
        <v>0.26565090000000002</v>
      </c>
      <c r="DG40" s="22">
        <v>5.1261300000000003E-2</v>
      </c>
      <c r="DH40" s="22">
        <v>5.4232799999999998E-2</v>
      </c>
      <c r="DI40" s="22">
        <v>2.8708399999999999E-2</v>
      </c>
      <c r="DJ40" s="22">
        <v>3.0652100000000002E-2</v>
      </c>
      <c r="DK40" s="22">
        <v>0.1024415</v>
      </c>
      <c r="DL40" s="22">
        <v>0.13881669999999999</v>
      </c>
      <c r="DM40" s="22">
        <v>5.1962599999999998E-2</v>
      </c>
      <c r="DN40" s="22">
        <v>0.18354799999999999</v>
      </c>
      <c r="DO40" s="22">
        <v>0.58939719999999995</v>
      </c>
      <c r="DP40" s="22">
        <v>0.65058240000000001</v>
      </c>
      <c r="DQ40" s="22">
        <v>0.50153460000000005</v>
      </c>
      <c r="DR40" s="22">
        <v>0.53832290000000005</v>
      </c>
      <c r="DS40" s="22">
        <v>0.52391580000000004</v>
      </c>
      <c r="DT40" s="22">
        <v>0.39891729999999997</v>
      </c>
      <c r="DU40" s="22">
        <v>0.34074019999999999</v>
      </c>
      <c r="DV40" s="22">
        <v>0.18260670000000001</v>
      </c>
      <c r="DW40" s="22">
        <v>0.13928679999999999</v>
      </c>
      <c r="DX40" s="22">
        <v>0.10672189999999999</v>
      </c>
      <c r="DY40" s="22">
        <v>-3.6670899999999999E-2</v>
      </c>
      <c r="DZ40" s="22">
        <v>0.114331</v>
      </c>
      <c r="EA40" s="22">
        <v>8.3843299999999996E-2</v>
      </c>
      <c r="EB40" s="22">
        <v>0.12764890000000001</v>
      </c>
      <c r="EC40" s="22">
        <v>0.30042229999999998</v>
      </c>
      <c r="ED40" s="22">
        <v>0.38447930000000002</v>
      </c>
      <c r="EE40" s="22">
        <v>0.15634899999999999</v>
      </c>
      <c r="EF40" s="22">
        <v>0.1865115</v>
      </c>
      <c r="EG40" s="22">
        <v>0.1950799</v>
      </c>
      <c r="EH40" s="22">
        <v>0.21642359999999999</v>
      </c>
      <c r="EI40" s="22">
        <v>0.3136873</v>
      </c>
      <c r="EJ40" s="22">
        <v>0.3623904</v>
      </c>
      <c r="EK40" s="22">
        <v>0.28930210000000001</v>
      </c>
      <c r="EL40" s="22">
        <v>0.4388784</v>
      </c>
      <c r="EM40" s="22">
        <v>0.84234830000000005</v>
      </c>
      <c r="EN40" s="22">
        <v>0.87670610000000004</v>
      </c>
      <c r="EO40" s="22">
        <v>0.70736370000000004</v>
      </c>
      <c r="EP40" s="22">
        <v>0.71330760000000004</v>
      </c>
      <c r="EQ40" s="22">
        <v>0.69277840000000002</v>
      </c>
      <c r="ER40" s="22">
        <v>0.56708409999999998</v>
      </c>
      <c r="ES40" s="22">
        <v>0.51720359999999999</v>
      </c>
      <c r="ET40" s="22">
        <v>0.35281509999999999</v>
      </c>
      <c r="EU40" s="22">
        <v>59.873699999999999</v>
      </c>
      <c r="EV40" s="22">
        <v>59.419820000000001</v>
      </c>
      <c r="EW40" s="22">
        <v>58.833669999999998</v>
      </c>
      <c r="EX40" s="22">
        <v>58.72945</v>
      </c>
      <c r="EY40" s="22">
        <v>58.430549999999997</v>
      </c>
      <c r="EZ40" s="22">
        <v>58.276479999999999</v>
      </c>
      <c r="FA40" s="22">
        <v>58.073430000000002</v>
      </c>
      <c r="FB40" s="22">
        <v>59.7622</v>
      </c>
      <c r="FC40" s="22">
        <v>62.501779999999997</v>
      </c>
      <c r="FD40" s="22">
        <v>66.422359999999998</v>
      </c>
      <c r="FE40" s="22">
        <v>71.262299999999996</v>
      </c>
      <c r="FF40" s="22">
        <v>74.423540000000003</v>
      </c>
      <c r="FG40" s="22">
        <v>77.270669999999996</v>
      </c>
      <c r="FH40" s="22">
        <v>79.169259999999994</v>
      </c>
      <c r="FI40" s="22">
        <v>80.069929999999999</v>
      </c>
      <c r="FJ40" s="22">
        <v>79.504140000000007</v>
      </c>
      <c r="FK40" s="22">
        <v>78.453019999999995</v>
      </c>
      <c r="FL40" s="22">
        <v>76.169619999999995</v>
      </c>
      <c r="FM40" s="22">
        <v>73.34169</v>
      </c>
      <c r="FN40" s="22">
        <v>69.144940000000005</v>
      </c>
      <c r="FO40" s="22">
        <v>64.243309999999994</v>
      </c>
      <c r="FP40" s="22">
        <v>61.3416</v>
      </c>
      <c r="FQ40" s="22">
        <v>60.380969999999998</v>
      </c>
      <c r="FR40" s="22">
        <v>59.723640000000003</v>
      </c>
      <c r="FS40" s="22">
        <v>3.3703310000000002</v>
      </c>
      <c r="FT40" s="22">
        <v>0.1585329</v>
      </c>
      <c r="FU40" s="22">
        <v>0.23503260000000001</v>
      </c>
    </row>
    <row r="41" spans="1:177" x14ac:dyDescent="0.3">
      <c r="A41" s="13" t="s">
        <v>226</v>
      </c>
      <c r="B41" s="13" t="s">
        <v>0</v>
      </c>
      <c r="C41" s="13" t="s">
        <v>263</v>
      </c>
      <c r="D41" s="34" t="s">
        <v>248</v>
      </c>
      <c r="E41" s="23" t="s">
        <v>219</v>
      </c>
      <c r="F41" s="23">
        <v>5321</v>
      </c>
      <c r="G41" s="22">
        <v>4.1461430000000004</v>
      </c>
      <c r="H41" s="22">
        <v>3.5160999999999998</v>
      </c>
      <c r="I41" s="22">
        <v>2.8435769999999998</v>
      </c>
      <c r="J41" s="22">
        <v>3.195773</v>
      </c>
      <c r="K41" s="22">
        <v>3.1068760000000002</v>
      </c>
      <c r="L41" s="22">
        <v>3.2799450000000001</v>
      </c>
      <c r="M41" s="22">
        <v>3.2374649999999998</v>
      </c>
      <c r="N41" s="22">
        <v>1.0370170000000001</v>
      </c>
      <c r="O41" s="22">
        <v>-2.4911750000000001</v>
      </c>
      <c r="P41" s="22">
        <v>-6.1497679999999999</v>
      </c>
      <c r="Q41" s="22">
        <v>-8.5834119999999992</v>
      </c>
      <c r="R41" s="22">
        <v>-10.526339999999999</v>
      </c>
      <c r="S41" s="22">
        <v>-10.324450000000001</v>
      </c>
      <c r="T41" s="22">
        <v>-9.3349259999999994</v>
      </c>
      <c r="U41" s="22">
        <v>-7.2385219999999997</v>
      </c>
      <c r="V41" s="22">
        <v>-3.6989670000000001</v>
      </c>
      <c r="W41" s="22">
        <v>1.434515</v>
      </c>
      <c r="X41" s="22">
        <v>3.3261810000000001</v>
      </c>
      <c r="Y41" s="22">
        <v>6.1844250000000001</v>
      </c>
      <c r="Z41" s="22">
        <v>7.6846909999999999</v>
      </c>
      <c r="AA41" s="22">
        <v>7.8837010000000003</v>
      </c>
      <c r="AB41" s="22">
        <v>7.3495350000000004</v>
      </c>
      <c r="AC41" s="22">
        <v>6.0049770000000002</v>
      </c>
      <c r="AD41" s="22">
        <v>4.5636169999999998</v>
      </c>
      <c r="AE41" s="22">
        <v>-0.53722230000000004</v>
      </c>
      <c r="AF41" s="22">
        <v>-0.760355</v>
      </c>
      <c r="AG41" s="22">
        <v>-1.155141</v>
      </c>
      <c r="AH41" s="22">
        <v>-0.4712983</v>
      </c>
      <c r="AI41" s="22">
        <v>-0.50920730000000003</v>
      </c>
      <c r="AJ41" s="22">
        <v>-0.35167789999999999</v>
      </c>
      <c r="AK41" s="22">
        <v>2.08635E-2</v>
      </c>
      <c r="AL41" s="22">
        <v>-0.31068390000000001</v>
      </c>
      <c r="AM41" s="22">
        <v>-0.4656073</v>
      </c>
      <c r="AN41" s="22">
        <v>-0.6038867</v>
      </c>
      <c r="AO41" s="22">
        <v>-0.58699760000000001</v>
      </c>
      <c r="AP41" s="22">
        <v>-1.2575510000000001</v>
      </c>
      <c r="AQ41" s="22">
        <v>-0.97229239999999995</v>
      </c>
      <c r="AR41" s="22">
        <v>-0.97066269999999999</v>
      </c>
      <c r="AS41" s="22">
        <v>-1.3544309999999999</v>
      </c>
      <c r="AT41" s="22">
        <v>-1.2575959999999999</v>
      </c>
      <c r="AU41" s="22">
        <v>-0.2083689</v>
      </c>
      <c r="AV41" s="22">
        <v>0.48803560000000001</v>
      </c>
      <c r="AW41" s="22">
        <v>-0.1884941</v>
      </c>
      <c r="AX41" s="22">
        <v>-0.3752974</v>
      </c>
      <c r="AY41" s="22">
        <v>-0.27271669999999998</v>
      </c>
      <c r="AZ41" s="22">
        <v>-0.35998439999999998</v>
      </c>
      <c r="BA41" s="22">
        <v>-0.68883320000000003</v>
      </c>
      <c r="BB41" s="22">
        <v>-1.0012730000000001</v>
      </c>
      <c r="BC41" s="22">
        <v>-0.21364849999999999</v>
      </c>
      <c r="BD41" s="22">
        <v>-0.45666279999999998</v>
      </c>
      <c r="BE41" s="22">
        <v>-0.82252890000000001</v>
      </c>
      <c r="BF41" s="22">
        <v>-0.22652130000000001</v>
      </c>
      <c r="BG41" s="22">
        <v>-0.2381067</v>
      </c>
      <c r="BH41" s="22">
        <v>-0.10842110000000001</v>
      </c>
      <c r="BI41" s="22">
        <v>0.2870801</v>
      </c>
      <c r="BJ41" s="22">
        <v>-2.34234E-2</v>
      </c>
      <c r="BK41" s="22">
        <v>-0.173932</v>
      </c>
      <c r="BL41" s="22">
        <v>-0.25223259999999997</v>
      </c>
      <c r="BM41" s="22">
        <v>-0.18170610000000001</v>
      </c>
      <c r="BN41" s="22">
        <v>-0.78515349999999995</v>
      </c>
      <c r="BO41" s="22">
        <v>-0.50143850000000001</v>
      </c>
      <c r="BP41" s="22">
        <v>-0.4258673</v>
      </c>
      <c r="BQ41" s="22">
        <v>-0.81392039999999999</v>
      </c>
      <c r="BR41" s="22">
        <v>-0.59635039999999995</v>
      </c>
      <c r="BS41" s="22">
        <v>0.38920159999999998</v>
      </c>
      <c r="BT41" s="22">
        <v>1.0786500000000001</v>
      </c>
      <c r="BU41" s="22">
        <v>0.44109219999999999</v>
      </c>
      <c r="BV41" s="22">
        <v>0.17347499999999999</v>
      </c>
      <c r="BW41" s="22">
        <v>0.29180990000000001</v>
      </c>
      <c r="BX41" s="22">
        <v>0.1127534</v>
      </c>
      <c r="BY41" s="22">
        <v>-0.23747879999999999</v>
      </c>
      <c r="BZ41" s="22">
        <v>-0.59642949999999995</v>
      </c>
      <c r="CA41" s="22">
        <v>1.04578E-2</v>
      </c>
      <c r="CB41" s="22">
        <v>-0.2463265</v>
      </c>
      <c r="CC41" s="22">
        <v>-0.59216239999999998</v>
      </c>
      <c r="CD41" s="22">
        <v>-5.6989400000000003E-2</v>
      </c>
      <c r="CE41" s="22">
        <v>-5.0343199999999998E-2</v>
      </c>
      <c r="CF41" s="22">
        <v>6.0057800000000001E-2</v>
      </c>
      <c r="CG41" s="22">
        <v>0.47146090000000002</v>
      </c>
      <c r="CH41" s="22">
        <v>0.17553240000000001</v>
      </c>
      <c r="CI41" s="22">
        <v>2.8081399999999999E-2</v>
      </c>
      <c r="CJ41" s="22">
        <v>-8.6780999999999994E-3</v>
      </c>
      <c r="CK41" s="22">
        <v>9.8997500000000002E-2</v>
      </c>
      <c r="CL41" s="22">
        <v>-0.45797260000000001</v>
      </c>
      <c r="CM41" s="22">
        <v>-0.1753265</v>
      </c>
      <c r="CN41" s="22">
        <v>-4.8543700000000002E-2</v>
      </c>
      <c r="CO41" s="22">
        <v>-0.43956469999999997</v>
      </c>
      <c r="CP41" s="22">
        <v>-0.13837340000000001</v>
      </c>
      <c r="CQ41" s="22">
        <v>0.80307700000000004</v>
      </c>
      <c r="CR41" s="22">
        <v>1.487708</v>
      </c>
      <c r="CS41" s="22">
        <v>0.87714170000000002</v>
      </c>
      <c r="CT41" s="22">
        <v>0.55355319999999997</v>
      </c>
      <c r="CU41" s="22">
        <v>0.6827993</v>
      </c>
      <c r="CV41" s="22">
        <v>0.44017010000000001</v>
      </c>
      <c r="CW41" s="22">
        <v>7.5128E-2</v>
      </c>
      <c r="CX41" s="22">
        <v>-0.31603589999999998</v>
      </c>
      <c r="CY41" s="22">
        <v>0.23456399999999999</v>
      </c>
      <c r="CZ41" s="22">
        <v>-3.59902E-2</v>
      </c>
      <c r="DA41" s="22">
        <v>-0.36179600000000001</v>
      </c>
      <c r="DB41" s="22">
        <v>0.1125424</v>
      </c>
      <c r="DC41" s="22">
        <v>0.1374203</v>
      </c>
      <c r="DD41" s="22">
        <v>0.22853670000000001</v>
      </c>
      <c r="DE41" s="22">
        <v>0.65584160000000002</v>
      </c>
      <c r="DF41" s="22">
        <v>0.37448819999999999</v>
      </c>
      <c r="DG41" s="22">
        <v>0.23009479999999999</v>
      </c>
      <c r="DH41" s="22">
        <v>0.23487640000000001</v>
      </c>
      <c r="DI41" s="22">
        <v>0.37970110000000001</v>
      </c>
      <c r="DJ41" s="22">
        <v>-0.13079160000000001</v>
      </c>
      <c r="DK41" s="22">
        <v>0.15078549999999999</v>
      </c>
      <c r="DL41" s="22">
        <v>0.32878000000000002</v>
      </c>
      <c r="DM41" s="22">
        <v>-6.5209000000000003E-2</v>
      </c>
      <c r="DN41" s="22">
        <v>0.31960349999999998</v>
      </c>
      <c r="DO41" s="22">
        <v>1.216952</v>
      </c>
      <c r="DP41" s="22">
        <v>1.896765</v>
      </c>
      <c r="DQ41" s="22">
        <v>1.313191</v>
      </c>
      <c r="DR41" s="22">
        <v>0.93363119999999999</v>
      </c>
      <c r="DS41" s="22">
        <v>1.0737890000000001</v>
      </c>
      <c r="DT41" s="22">
        <v>0.76758689999999996</v>
      </c>
      <c r="DU41" s="22">
        <v>0.38773469999999999</v>
      </c>
      <c r="DV41" s="22">
        <v>-3.5642399999999998E-2</v>
      </c>
      <c r="DW41" s="22">
        <v>0.55813789999999996</v>
      </c>
      <c r="DX41" s="22">
        <v>0.267702</v>
      </c>
      <c r="DY41" s="22">
        <v>-2.9183400000000002E-2</v>
      </c>
      <c r="DZ41" s="22">
        <v>0.35731950000000001</v>
      </c>
      <c r="EA41" s="22">
        <v>0.40852090000000002</v>
      </c>
      <c r="EB41" s="22">
        <v>0.47179349999999998</v>
      </c>
      <c r="EC41" s="22">
        <v>0.92205820000000005</v>
      </c>
      <c r="ED41" s="22">
        <v>0.66174869999999997</v>
      </c>
      <c r="EE41" s="22">
        <v>0.52176999999999996</v>
      </c>
      <c r="EF41" s="22">
        <v>0.58653049999999995</v>
      </c>
      <c r="EG41" s="22">
        <v>0.78499260000000004</v>
      </c>
      <c r="EH41" s="22">
        <v>0.34160560000000001</v>
      </c>
      <c r="EI41" s="22">
        <v>0.62163939999999995</v>
      </c>
      <c r="EJ41" s="22">
        <v>0.87357530000000005</v>
      </c>
      <c r="EK41" s="22">
        <v>0.47530119999999998</v>
      </c>
      <c r="EL41" s="22">
        <v>0.98084950000000004</v>
      </c>
      <c r="EM41" s="22">
        <v>1.8145230000000001</v>
      </c>
      <c r="EN41" s="22">
        <v>2.4873799999999999</v>
      </c>
      <c r="EO41" s="22">
        <v>1.9427779999999999</v>
      </c>
      <c r="EP41" s="22">
        <v>1.4824040000000001</v>
      </c>
      <c r="EQ41" s="22">
        <v>1.638315</v>
      </c>
      <c r="ER41" s="22">
        <v>1.2403249999999999</v>
      </c>
      <c r="ES41" s="22">
        <v>0.83908919999999998</v>
      </c>
      <c r="ET41" s="22">
        <v>0.36920130000000001</v>
      </c>
      <c r="EU41" s="22">
        <v>60.537120000000002</v>
      </c>
      <c r="EV41" s="22">
        <v>60.017139999999998</v>
      </c>
      <c r="EW41" s="22">
        <v>58.531379999999999</v>
      </c>
      <c r="EX41" s="22">
        <v>57.51641</v>
      </c>
      <c r="EY41" s="22">
        <v>57.97645</v>
      </c>
      <c r="EZ41" s="22">
        <v>56.505699999999997</v>
      </c>
      <c r="FA41" s="22">
        <v>56.006390000000003</v>
      </c>
      <c r="FB41" s="22">
        <v>63.956510000000002</v>
      </c>
      <c r="FC41" s="22">
        <v>75.466549999999998</v>
      </c>
      <c r="FD41" s="22">
        <v>83.505110000000002</v>
      </c>
      <c r="FE41" s="22">
        <v>87.103570000000005</v>
      </c>
      <c r="FF41" s="22">
        <v>86.679829999999995</v>
      </c>
      <c r="FG41" s="22">
        <v>90.672700000000006</v>
      </c>
      <c r="FH41" s="22">
        <v>93.200530000000001</v>
      </c>
      <c r="FI41" s="22">
        <v>87.975219999999993</v>
      </c>
      <c r="FJ41" s="22">
        <v>87.286180000000002</v>
      </c>
      <c r="FK41" s="22">
        <v>86.755520000000004</v>
      </c>
      <c r="FL41" s="22">
        <v>83.649180000000001</v>
      </c>
      <c r="FM41" s="22">
        <v>80.194779999999994</v>
      </c>
      <c r="FN41" s="22">
        <v>76.235429999999994</v>
      </c>
      <c r="FO41" s="22">
        <v>71.157669999999996</v>
      </c>
      <c r="FP41" s="22">
        <v>67.087760000000003</v>
      </c>
      <c r="FQ41" s="22">
        <v>66.068529999999996</v>
      </c>
      <c r="FR41" s="22">
        <v>64.563509999999994</v>
      </c>
      <c r="FS41" s="22">
        <v>7.2584010000000001</v>
      </c>
      <c r="FT41" s="22">
        <v>0.31296469999999998</v>
      </c>
      <c r="FU41" s="22">
        <v>0.64177669999999998</v>
      </c>
    </row>
    <row r="42" spans="1:177" x14ac:dyDescent="0.3">
      <c r="A42" s="13" t="s">
        <v>226</v>
      </c>
      <c r="B42" s="13" t="s">
        <v>0</v>
      </c>
      <c r="C42" s="13" t="s">
        <v>263</v>
      </c>
      <c r="D42" s="34" t="s">
        <v>248</v>
      </c>
      <c r="E42" s="23" t="s">
        <v>220</v>
      </c>
      <c r="F42" s="23">
        <v>2636</v>
      </c>
      <c r="G42" s="22">
        <v>2.1145040000000002</v>
      </c>
      <c r="H42" s="22">
        <v>1.8092999999999999</v>
      </c>
      <c r="I42" s="22">
        <v>1.6795979999999999</v>
      </c>
      <c r="J42" s="22">
        <v>1.574613</v>
      </c>
      <c r="K42" s="22">
        <v>1.3904190000000001</v>
      </c>
      <c r="L42" s="22">
        <v>1.3654269999999999</v>
      </c>
      <c r="M42" s="22">
        <v>1.35351</v>
      </c>
      <c r="N42" s="22">
        <v>0.43115609999999999</v>
      </c>
      <c r="O42" s="22">
        <v>-0.89023319999999995</v>
      </c>
      <c r="P42" s="22">
        <v>-2.3553009999999999</v>
      </c>
      <c r="Q42" s="22">
        <v>-3.473557</v>
      </c>
      <c r="R42" s="22">
        <v>-4.6453629999999997</v>
      </c>
      <c r="S42" s="22">
        <v>-4.6699979999999996</v>
      </c>
      <c r="T42" s="22">
        <v>-4.2911270000000004</v>
      </c>
      <c r="U42" s="22">
        <v>-3.165413</v>
      </c>
      <c r="V42" s="22">
        <v>-1.2174689999999999</v>
      </c>
      <c r="W42" s="22">
        <v>0.4967067</v>
      </c>
      <c r="X42" s="22">
        <v>1.6046720000000001</v>
      </c>
      <c r="Y42" s="22">
        <v>2.7179950000000002</v>
      </c>
      <c r="Z42" s="22">
        <v>2.9734240000000001</v>
      </c>
      <c r="AA42" s="22">
        <v>3.4986999999999999</v>
      </c>
      <c r="AB42" s="22">
        <v>3.7247059999999999</v>
      </c>
      <c r="AC42" s="22">
        <v>2.5171199999999998</v>
      </c>
      <c r="AD42" s="22">
        <v>1.769611</v>
      </c>
      <c r="AE42" s="22">
        <v>-0.36552639999999997</v>
      </c>
      <c r="AF42" s="22">
        <v>-0.48069529999999999</v>
      </c>
      <c r="AG42" s="22">
        <v>-0.30462590000000001</v>
      </c>
      <c r="AH42" s="22">
        <v>-0.20356170000000001</v>
      </c>
      <c r="AI42" s="22">
        <v>-0.35785040000000001</v>
      </c>
      <c r="AJ42" s="22">
        <v>-0.38253500000000001</v>
      </c>
      <c r="AK42" s="22">
        <v>-0.31229990000000002</v>
      </c>
      <c r="AL42" s="22">
        <v>-0.52452529999999997</v>
      </c>
      <c r="AM42" s="22">
        <v>-0.47818840000000001</v>
      </c>
      <c r="AN42" s="22">
        <v>-0.45401449999999999</v>
      </c>
      <c r="AO42" s="22">
        <v>-0.46251409999999998</v>
      </c>
      <c r="AP42" s="22">
        <v>-1.0468599999999999</v>
      </c>
      <c r="AQ42" s="22">
        <v>-0.72351350000000003</v>
      </c>
      <c r="AR42" s="22">
        <v>-0.65583559999999996</v>
      </c>
      <c r="AS42" s="22">
        <v>-0.51538539999999999</v>
      </c>
      <c r="AT42" s="22">
        <v>-0.32408890000000001</v>
      </c>
      <c r="AU42" s="22">
        <v>-0.1865163</v>
      </c>
      <c r="AV42" s="22">
        <v>0.45524360000000003</v>
      </c>
      <c r="AW42" s="22">
        <v>-0.1238263</v>
      </c>
      <c r="AX42" s="22">
        <v>-0.7424229</v>
      </c>
      <c r="AY42" s="22">
        <v>-0.46923409999999999</v>
      </c>
      <c r="AZ42" s="22">
        <v>-1.1256499999999999E-2</v>
      </c>
      <c r="BA42" s="22">
        <v>-0.77323330000000001</v>
      </c>
      <c r="BB42" s="22">
        <v>-1.117246</v>
      </c>
      <c r="BC42" s="22">
        <v>-0.12937879999999999</v>
      </c>
      <c r="BD42" s="22">
        <v>-0.2417445</v>
      </c>
      <c r="BE42" s="22">
        <v>-0.13521259999999999</v>
      </c>
      <c r="BF42" s="22">
        <v>-8.6777599999999996E-2</v>
      </c>
      <c r="BG42" s="22">
        <v>-0.21566949999999999</v>
      </c>
      <c r="BH42" s="22">
        <v>-0.23306760000000001</v>
      </c>
      <c r="BI42" s="22">
        <v>-0.1332846</v>
      </c>
      <c r="BJ42" s="22">
        <v>-0.35994700000000002</v>
      </c>
      <c r="BK42" s="22">
        <v>-0.27654519999999999</v>
      </c>
      <c r="BL42" s="22">
        <v>-0.17831459999999999</v>
      </c>
      <c r="BM42" s="22">
        <v>-0.1659764</v>
      </c>
      <c r="BN42" s="22">
        <v>-0.70494900000000005</v>
      </c>
      <c r="BO42" s="22">
        <v>-0.47168909999999997</v>
      </c>
      <c r="BP42" s="22">
        <v>-0.31384069999999997</v>
      </c>
      <c r="BQ42" s="22">
        <v>-0.14135600000000001</v>
      </c>
      <c r="BR42" s="22">
        <v>0.19640840000000001</v>
      </c>
      <c r="BS42" s="22">
        <v>0.25355480000000002</v>
      </c>
      <c r="BT42" s="22">
        <v>0.85180699999999998</v>
      </c>
      <c r="BU42" s="22">
        <v>0.30869039999999998</v>
      </c>
      <c r="BV42" s="22">
        <v>-0.32588929999999999</v>
      </c>
      <c r="BW42" s="22">
        <v>-1.2050399999999999E-2</v>
      </c>
      <c r="BX42" s="22">
        <v>0.38077080000000002</v>
      </c>
      <c r="BY42" s="22">
        <v>-0.41331800000000002</v>
      </c>
      <c r="BZ42" s="22">
        <v>-0.74103010000000002</v>
      </c>
      <c r="CA42" s="22">
        <v>3.41763E-2</v>
      </c>
      <c r="CB42" s="22">
        <v>-7.6247999999999996E-2</v>
      </c>
      <c r="CC42" s="22">
        <v>-1.7877500000000001E-2</v>
      </c>
      <c r="CD42" s="22">
        <v>-5.8934E-3</v>
      </c>
      <c r="CE42" s="22">
        <v>-0.11719540000000001</v>
      </c>
      <c r="CF42" s="22">
        <v>-0.129547</v>
      </c>
      <c r="CG42" s="22">
        <v>-9.2990999999999994E-3</v>
      </c>
      <c r="CH42" s="22">
        <v>-0.2459605</v>
      </c>
      <c r="CI42" s="22">
        <v>-0.1368877</v>
      </c>
      <c r="CJ42" s="22">
        <v>1.26344E-2</v>
      </c>
      <c r="CK42" s="22">
        <v>3.9404700000000001E-2</v>
      </c>
      <c r="CL42" s="22">
        <v>-0.46814220000000001</v>
      </c>
      <c r="CM42" s="22">
        <v>-0.29727629999999999</v>
      </c>
      <c r="CN42" s="22">
        <v>-7.6976199999999995E-2</v>
      </c>
      <c r="CO42" s="22">
        <v>0.1176956</v>
      </c>
      <c r="CP42" s="22">
        <v>0.55690320000000004</v>
      </c>
      <c r="CQ42" s="22">
        <v>0.55834669999999997</v>
      </c>
      <c r="CR42" s="22">
        <v>1.126466</v>
      </c>
      <c r="CS42" s="22">
        <v>0.60825010000000002</v>
      </c>
      <c r="CT42" s="22">
        <v>-3.7399399999999999E-2</v>
      </c>
      <c r="CU42" s="22">
        <v>0.30459360000000002</v>
      </c>
      <c r="CV42" s="22">
        <v>0.65228770000000003</v>
      </c>
      <c r="CW42" s="22">
        <v>-0.16404179999999999</v>
      </c>
      <c r="CX42" s="22">
        <v>-0.48046420000000001</v>
      </c>
      <c r="CY42" s="22">
        <v>0.1977313</v>
      </c>
      <c r="CZ42" s="22">
        <v>8.9248599999999997E-2</v>
      </c>
      <c r="DA42" s="22">
        <v>9.9457599999999993E-2</v>
      </c>
      <c r="DB42" s="22">
        <v>7.4990899999999999E-2</v>
      </c>
      <c r="DC42" s="22">
        <v>-1.8721399999999999E-2</v>
      </c>
      <c r="DD42" s="22">
        <v>-2.6026400000000002E-2</v>
      </c>
      <c r="DE42" s="22">
        <v>0.11468639999999999</v>
      </c>
      <c r="DF42" s="22">
        <v>-0.13197410000000001</v>
      </c>
      <c r="DG42" s="22">
        <v>2.7698000000000002E-3</v>
      </c>
      <c r="DH42" s="22">
        <v>0.20358329999999999</v>
      </c>
      <c r="DI42" s="22">
        <v>0.2447858</v>
      </c>
      <c r="DJ42" s="22">
        <v>-0.2313356</v>
      </c>
      <c r="DK42" s="22">
        <v>-0.1228634</v>
      </c>
      <c r="DL42" s="22">
        <v>0.15988840000000001</v>
      </c>
      <c r="DM42" s="22">
        <v>0.37674730000000001</v>
      </c>
      <c r="DN42" s="22">
        <v>0.91739800000000005</v>
      </c>
      <c r="DO42" s="22">
        <v>0.86313859999999998</v>
      </c>
      <c r="DP42" s="22">
        <v>1.401124</v>
      </c>
      <c r="DQ42" s="22">
        <v>0.90780989999999995</v>
      </c>
      <c r="DR42" s="22">
        <v>0.25109049999999999</v>
      </c>
      <c r="DS42" s="22">
        <v>0.62123759999999995</v>
      </c>
      <c r="DT42" s="22">
        <v>0.92380450000000003</v>
      </c>
      <c r="DU42" s="22">
        <v>8.5234299999999999E-2</v>
      </c>
      <c r="DV42" s="22">
        <v>-0.21989829999999999</v>
      </c>
      <c r="DW42" s="22">
        <v>0.43387890000000001</v>
      </c>
      <c r="DX42" s="22">
        <v>0.32819939999999997</v>
      </c>
      <c r="DY42" s="22">
        <v>0.26887090000000002</v>
      </c>
      <c r="DZ42" s="22">
        <v>0.191775</v>
      </c>
      <c r="EA42" s="22">
        <v>0.1234596</v>
      </c>
      <c r="EB42" s="22">
        <v>0.12344090000000001</v>
      </c>
      <c r="EC42" s="22">
        <v>0.29370180000000001</v>
      </c>
      <c r="ED42" s="22">
        <v>3.26042E-2</v>
      </c>
      <c r="EE42" s="22">
        <v>0.20441300000000001</v>
      </c>
      <c r="EF42" s="22">
        <v>0.47928320000000002</v>
      </c>
      <c r="EG42" s="22">
        <v>0.54132349999999996</v>
      </c>
      <c r="EH42" s="22">
        <v>0.1105757</v>
      </c>
      <c r="EI42" s="22">
        <v>0.12896099999999999</v>
      </c>
      <c r="EJ42" s="22">
        <v>0.50188310000000003</v>
      </c>
      <c r="EK42" s="22">
        <v>0.75077660000000002</v>
      </c>
      <c r="EL42" s="22">
        <v>1.4378949999999999</v>
      </c>
      <c r="EM42" s="22">
        <v>1.30321</v>
      </c>
      <c r="EN42" s="22">
        <v>1.797687</v>
      </c>
      <c r="EO42" s="22">
        <v>1.340327</v>
      </c>
      <c r="EP42" s="22">
        <v>0.66762410000000005</v>
      </c>
      <c r="EQ42" s="22">
        <v>1.0784210000000001</v>
      </c>
      <c r="ER42" s="22">
        <v>1.3158319999999999</v>
      </c>
      <c r="ES42" s="22">
        <v>0.44514949999999998</v>
      </c>
      <c r="ET42" s="22">
        <v>0.1563175</v>
      </c>
      <c r="EU42" s="22">
        <v>60.081499999999998</v>
      </c>
      <c r="EV42" s="22">
        <v>61.054340000000003</v>
      </c>
      <c r="EW42" s="22">
        <v>60.081499999999998</v>
      </c>
      <c r="EX42" s="22">
        <v>59.054340000000003</v>
      </c>
      <c r="EY42" s="22">
        <v>59.972830000000002</v>
      </c>
      <c r="EZ42" s="22">
        <v>58.027169999999998</v>
      </c>
      <c r="FA42" s="22">
        <v>58.027169999999998</v>
      </c>
      <c r="FB42" s="22">
        <v>63.918500000000002</v>
      </c>
      <c r="FC42" s="22">
        <v>69.891329999999996</v>
      </c>
      <c r="FD42" s="22">
        <v>74.945670000000007</v>
      </c>
      <c r="FE42" s="22">
        <v>77.135840000000002</v>
      </c>
      <c r="FF42" s="22">
        <v>79.298850000000002</v>
      </c>
      <c r="FG42" s="22">
        <v>84.298850000000002</v>
      </c>
      <c r="FH42" s="22">
        <v>86.353179999999995</v>
      </c>
      <c r="FI42" s="22">
        <v>73.842209999999994</v>
      </c>
      <c r="FJ42" s="22">
        <v>73.461860000000001</v>
      </c>
      <c r="FK42" s="22">
        <v>73.407520000000005</v>
      </c>
      <c r="FL42" s="22">
        <v>74.217349999999996</v>
      </c>
      <c r="FM42" s="22">
        <v>71.298850000000002</v>
      </c>
      <c r="FN42" s="22">
        <v>67.380350000000007</v>
      </c>
      <c r="FO42" s="22">
        <v>64.244510000000005</v>
      </c>
      <c r="FP42" s="22">
        <v>63.135840000000002</v>
      </c>
      <c r="FQ42" s="22">
        <v>62.108669999999996</v>
      </c>
      <c r="FR42" s="22">
        <v>62.108669999999996</v>
      </c>
      <c r="FS42" s="22">
        <v>5.3615469999999998</v>
      </c>
      <c r="FT42" s="22">
        <v>0.20757539999999999</v>
      </c>
      <c r="FU42" s="22">
        <v>0.47487800000000002</v>
      </c>
    </row>
    <row r="43" spans="1:177" x14ac:dyDescent="0.3">
      <c r="A43" s="13" t="s">
        <v>226</v>
      </c>
      <c r="B43" s="13" t="s">
        <v>0</v>
      </c>
      <c r="C43" s="13" t="s">
        <v>263</v>
      </c>
      <c r="D43" s="34" t="s">
        <v>248</v>
      </c>
      <c r="E43" s="23" t="s">
        <v>221</v>
      </c>
      <c r="F43" s="23">
        <v>2685</v>
      </c>
      <c r="G43" s="22">
        <v>2.053741</v>
      </c>
      <c r="H43" s="22">
        <v>1.7152069999999999</v>
      </c>
      <c r="I43" s="22">
        <v>1.2456069999999999</v>
      </c>
      <c r="J43" s="22">
        <v>1.645349</v>
      </c>
      <c r="K43" s="22">
        <v>1.695703</v>
      </c>
      <c r="L43" s="22">
        <v>1.8949499999999999</v>
      </c>
      <c r="M43" s="22">
        <v>1.8405199999999999</v>
      </c>
      <c r="N43" s="22">
        <v>0.53467010000000004</v>
      </c>
      <c r="O43" s="22">
        <v>-1.6049249999999999</v>
      </c>
      <c r="P43" s="22">
        <v>-3.7600690000000001</v>
      </c>
      <c r="Q43" s="22">
        <v>-5.1268599999999998</v>
      </c>
      <c r="R43" s="22">
        <v>-5.9381300000000001</v>
      </c>
      <c r="S43" s="22">
        <v>-5.6512969999999996</v>
      </c>
      <c r="T43" s="22">
        <v>-5.0366939999999998</v>
      </c>
      <c r="U43" s="22">
        <v>-4.0592160000000002</v>
      </c>
      <c r="V43" s="22">
        <v>-2.3999320000000002</v>
      </c>
      <c r="W43" s="22">
        <v>0.92029530000000004</v>
      </c>
      <c r="X43" s="22">
        <v>1.8098609999999999</v>
      </c>
      <c r="Y43" s="22">
        <v>3.5183490000000002</v>
      </c>
      <c r="Z43" s="22">
        <v>4.6250280000000004</v>
      </c>
      <c r="AA43" s="22">
        <v>4.3836089999999999</v>
      </c>
      <c r="AB43" s="22">
        <v>3.7571940000000001</v>
      </c>
      <c r="AC43" s="22">
        <v>3.4629509999999999</v>
      </c>
      <c r="AD43" s="22">
        <v>2.7146569999999999</v>
      </c>
      <c r="AE43" s="22">
        <v>-0.37465589999999999</v>
      </c>
      <c r="AF43" s="22">
        <v>-0.49000280000000002</v>
      </c>
      <c r="AG43" s="22">
        <v>-0.92754820000000004</v>
      </c>
      <c r="AH43" s="22">
        <v>-0.36335719999999999</v>
      </c>
      <c r="AI43" s="22">
        <v>-0.32364159999999997</v>
      </c>
      <c r="AJ43" s="22">
        <v>-0.14998030000000001</v>
      </c>
      <c r="AK43" s="22">
        <v>0.10346619999999999</v>
      </c>
      <c r="AL43" s="22">
        <v>-2.6715800000000001E-2</v>
      </c>
      <c r="AM43" s="22">
        <v>-0.18531429999999999</v>
      </c>
      <c r="AN43" s="22">
        <v>-0.38594079999999997</v>
      </c>
      <c r="AO43" s="22">
        <v>-0.45497949999999998</v>
      </c>
      <c r="AP43" s="22">
        <v>-0.63077530000000004</v>
      </c>
      <c r="AQ43" s="22">
        <v>-0.51504729999999999</v>
      </c>
      <c r="AR43" s="22">
        <v>-0.67925009999999997</v>
      </c>
      <c r="AS43" s="22">
        <v>-1.2136119999999999</v>
      </c>
      <c r="AT43" s="22">
        <v>-1.368608</v>
      </c>
      <c r="AU43" s="22">
        <v>-0.48900320000000003</v>
      </c>
      <c r="AV43" s="22">
        <v>-0.2856496</v>
      </c>
      <c r="AW43" s="22">
        <v>-0.46288790000000002</v>
      </c>
      <c r="AX43" s="22">
        <v>-0.14277280000000001</v>
      </c>
      <c r="AY43" s="22">
        <v>-0.2636656</v>
      </c>
      <c r="AZ43" s="22">
        <v>-0.58482590000000001</v>
      </c>
      <c r="BA43" s="22">
        <v>-0.31152560000000001</v>
      </c>
      <c r="BB43" s="22">
        <v>-0.30912990000000001</v>
      </c>
      <c r="BC43" s="22">
        <v>-0.15310389999999999</v>
      </c>
      <c r="BD43" s="22">
        <v>-0.29501870000000002</v>
      </c>
      <c r="BE43" s="22">
        <v>-0.66996180000000005</v>
      </c>
      <c r="BF43" s="22">
        <v>-0.16413539999999999</v>
      </c>
      <c r="BG43" s="22">
        <v>-0.10507610000000001</v>
      </c>
      <c r="BH43" s="22">
        <v>3.88673E-2</v>
      </c>
      <c r="BI43" s="22">
        <v>0.30094019999999999</v>
      </c>
      <c r="BJ43" s="22">
        <v>0.19766829999999999</v>
      </c>
      <c r="BK43" s="22">
        <v>2.09517E-2</v>
      </c>
      <c r="BL43" s="22">
        <v>-0.1489086</v>
      </c>
      <c r="BM43" s="22">
        <v>-0.1602595</v>
      </c>
      <c r="BN43" s="22">
        <v>-0.28584540000000003</v>
      </c>
      <c r="BO43" s="22">
        <v>-0.1382323</v>
      </c>
      <c r="BP43" s="22">
        <v>-0.260295</v>
      </c>
      <c r="BQ43" s="22">
        <v>-0.82243739999999999</v>
      </c>
      <c r="BR43" s="22">
        <v>-0.9261644</v>
      </c>
      <c r="BS43" s="22">
        <v>-7.0702500000000001E-2</v>
      </c>
      <c r="BT43" s="22">
        <v>0.14375969999999999</v>
      </c>
      <c r="BU43" s="22">
        <v>-3.8343000000000001E-3</v>
      </c>
      <c r="BV43" s="22">
        <v>0.23633570000000001</v>
      </c>
      <c r="BW43" s="22">
        <v>0.1126736</v>
      </c>
      <c r="BX43" s="22">
        <v>-0.28811320000000001</v>
      </c>
      <c r="BY43" s="22">
        <v>-2.0087999999999998E-3</v>
      </c>
      <c r="BZ43" s="22">
        <v>-7.6888399999999996E-2</v>
      </c>
      <c r="CA43" s="22">
        <v>3.4220000000000002E-4</v>
      </c>
      <c r="CB43" s="22">
        <v>-0.15997339999999999</v>
      </c>
      <c r="CC43" s="22">
        <v>-0.4915582</v>
      </c>
      <c r="CD43" s="22">
        <v>-2.6155000000000001E-2</v>
      </c>
      <c r="CE43" s="22">
        <v>4.6301700000000001E-2</v>
      </c>
      <c r="CF43" s="22">
        <v>0.1696626</v>
      </c>
      <c r="CG43" s="22">
        <v>0.43770999999999999</v>
      </c>
      <c r="CH43" s="22">
        <v>0.353076</v>
      </c>
      <c r="CI43" s="22">
        <v>0.16381100000000001</v>
      </c>
      <c r="CJ43" s="22">
        <v>1.5259099999999999E-2</v>
      </c>
      <c r="CK43" s="22">
        <v>4.3862600000000002E-2</v>
      </c>
      <c r="CL43" s="22">
        <v>-4.6947999999999997E-2</v>
      </c>
      <c r="CM43" s="22">
        <v>0.1227486</v>
      </c>
      <c r="CN43" s="22">
        <v>2.9871999999999999E-2</v>
      </c>
      <c r="CO43" s="22">
        <v>-0.55151090000000003</v>
      </c>
      <c r="CP43" s="22">
        <v>-0.61972950000000004</v>
      </c>
      <c r="CQ43" s="22">
        <v>0.21901119999999999</v>
      </c>
      <c r="CR43" s="22">
        <v>0.44116729999999998</v>
      </c>
      <c r="CS43" s="22">
        <v>0.31410470000000001</v>
      </c>
      <c r="CT43" s="22">
        <v>0.49890509999999999</v>
      </c>
      <c r="CU43" s="22">
        <v>0.37332500000000002</v>
      </c>
      <c r="CV43" s="22">
        <v>-8.2610900000000001E-2</v>
      </c>
      <c r="CW43" s="22">
        <v>0.21236169999999999</v>
      </c>
      <c r="CX43" s="22">
        <v>8.3961300000000003E-2</v>
      </c>
      <c r="CY43" s="22">
        <v>0.15378839999999999</v>
      </c>
      <c r="CZ43" s="22">
        <v>-2.4928100000000002E-2</v>
      </c>
      <c r="DA43" s="22">
        <v>-0.31315460000000001</v>
      </c>
      <c r="DB43" s="22">
        <v>0.11182540000000001</v>
      </c>
      <c r="DC43" s="22">
        <v>0.19767950000000001</v>
      </c>
      <c r="DD43" s="22">
        <v>0.3004578</v>
      </c>
      <c r="DE43" s="22">
        <v>0.57447979999999998</v>
      </c>
      <c r="DF43" s="22">
        <v>0.50848369999999998</v>
      </c>
      <c r="DG43" s="22">
        <v>0.3066702</v>
      </c>
      <c r="DH43" s="22">
        <v>0.1794268</v>
      </c>
      <c r="DI43" s="22">
        <v>0.24798480000000001</v>
      </c>
      <c r="DJ43" s="22">
        <v>0.19194939999999999</v>
      </c>
      <c r="DK43" s="22">
        <v>0.3837295</v>
      </c>
      <c r="DL43" s="22">
        <v>0.32003910000000002</v>
      </c>
      <c r="DM43" s="22">
        <v>-0.28058430000000001</v>
      </c>
      <c r="DN43" s="22">
        <v>-0.31329459999999998</v>
      </c>
      <c r="DO43" s="22">
        <v>0.50872499999999998</v>
      </c>
      <c r="DP43" s="22">
        <v>0.73857490000000003</v>
      </c>
      <c r="DQ43" s="22">
        <v>0.63204369999999999</v>
      </c>
      <c r="DR43" s="22">
        <v>0.7614744</v>
      </c>
      <c r="DS43" s="22">
        <v>0.63397650000000005</v>
      </c>
      <c r="DT43" s="22">
        <v>0.12289129999999999</v>
      </c>
      <c r="DU43" s="22">
        <v>0.4267321</v>
      </c>
      <c r="DV43" s="22">
        <v>0.2448111</v>
      </c>
      <c r="DW43" s="22">
        <v>0.37534040000000002</v>
      </c>
      <c r="DX43" s="22">
        <v>0.17005590000000001</v>
      </c>
      <c r="DY43" s="22">
        <v>-5.5568199999999998E-2</v>
      </c>
      <c r="DZ43" s="22">
        <v>0.31104710000000002</v>
      </c>
      <c r="EA43" s="22">
        <v>0.41624499999999998</v>
      </c>
      <c r="EB43" s="22">
        <v>0.4893054</v>
      </c>
      <c r="EC43" s="22">
        <v>0.77195380000000002</v>
      </c>
      <c r="ED43" s="22">
        <v>0.73286779999999996</v>
      </c>
      <c r="EE43" s="22">
        <v>0.51293619999999995</v>
      </c>
      <c r="EF43" s="22">
        <v>0.41645890000000002</v>
      </c>
      <c r="EG43" s="22">
        <v>0.54270490000000005</v>
      </c>
      <c r="EH43" s="22">
        <v>0.5368792</v>
      </c>
      <c r="EI43" s="22">
        <v>0.76054449999999996</v>
      </c>
      <c r="EJ43" s="22">
        <v>0.73899420000000005</v>
      </c>
      <c r="EK43" s="22">
        <v>0.1105906</v>
      </c>
      <c r="EL43" s="22">
        <v>0.12914870000000001</v>
      </c>
      <c r="EM43" s="22">
        <v>0.92702569999999995</v>
      </c>
      <c r="EN43" s="22">
        <v>1.1679839999999999</v>
      </c>
      <c r="EO43" s="22">
        <v>1.091097</v>
      </c>
      <c r="EP43" s="22">
        <v>1.1405829999999999</v>
      </c>
      <c r="EQ43" s="22">
        <v>1.010316</v>
      </c>
      <c r="ER43" s="22">
        <v>0.41960399999999998</v>
      </c>
      <c r="ES43" s="22">
        <v>0.73624900000000004</v>
      </c>
      <c r="ET43" s="22">
        <v>0.47705249999999999</v>
      </c>
      <c r="EU43" s="22">
        <v>60.988669999999999</v>
      </c>
      <c r="EV43" s="22">
        <v>58.988669999999999</v>
      </c>
      <c r="EW43" s="22">
        <v>56.994340000000001</v>
      </c>
      <c r="EX43" s="22">
        <v>55.991500000000002</v>
      </c>
      <c r="EY43" s="22">
        <v>55.997169999999997</v>
      </c>
      <c r="EZ43" s="22">
        <v>54.997169999999997</v>
      </c>
      <c r="FA43" s="22">
        <v>54.002830000000003</v>
      </c>
      <c r="FB43" s="22">
        <v>63.994340000000001</v>
      </c>
      <c r="FC43" s="22">
        <v>80.994330000000005</v>
      </c>
      <c r="FD43" s="22">
        <v>91.991510000000005</v>
      </c>
      <c r="FE43" s="22">
        <v>96.985839999999996</v>
      </c>
      <c r="FF43" s="22">
        <v>93.997169999999997</v>
      </c>
      <c r="FG43" s="22">
        <v>96.991510000000005</v>
      </c>
      <c r="FH43" s="22">
        <v>99.988669999999999</v>
      </c>
      <c r="FI43" s="22">
        <v>101.9858</v>
      </c>
      <c r="FJ43" s="22">
        <v>100.9915</v>
      </c>
      <c r="FK43" s="22">
        <v>99.988669999999999</v>
      </c>
      <c r="FL43" s="22">
        <v>93</v>
      </c>
      <c r="FM43" s="22">
        <v>89.014160000000004</v>
      </c>
      <c r="FN43" s="22">
        <v>85.014160000000004</v>
      </c>
      <c r="FO43" s="22">
        <v>78.011330000000001</v>
      </c>
      <c r="FP43" s="22">
        <v>71.005669999999995</v>
      </c>
      <c r="FQ43" s="22">
        <v>69.994330000000005</v>
      </c>
      <c r="FR43" s="22">
        <v>66.997169999999997</v>
      </c>
      <c r="FS43" s="22">
        <v>5.0898139999999996</v>
      </c>
      <c r="FT43" s="22">
        <v>0.23268820000000001</v>
      </c>
      <c r="FU43" s="22">
        <v>0.45031090000000001</v>
      </c>
    </row>
    <row r="44" spans="1:177" x14ac:dyDescent="0.3">
      <c r="A44" s="13" t="s">
        <v>226</v>
      </c>
      <c r="B44" s="13" t="s">
        <v>0</v>
      </c>
      <c r="C44" s="13" t="s">
        <v>263</v>
      </c>
      <c r="D44" s="34" t="s">
        <v>237</v>
      </c>
      <c r="E44" s="23" t="s">
        <v>219</v>
      </c>
      <c r="F44" s="23">
        <v>3992</v>
      </c>
      <c r="G44" s="22">
        <v>3.7229450000000002</v>
      </c>
      <c r="H44" s="22">
        <v>3.0186959999999998</v>
      </c>
      <c r="I44" s="22">
        <v>2.4508830000000001</v>
      </c>
      <c r="J44" s="22">
        <v>2.6520730000000001</v>
      </c>
      <c r="K44" s="22">
        <v>2.6111689999999999</v>
      </c>
      <c r="L44" s="22">
        <v>2.9565990000000002</v>
      </c>
      <c r="M44" s="22">
        <v>3.6082100000000001</v>
      </c>
      <c r="N44" s="22">
        <v>2.7022170000000001</v>
      </c>
      <c r="O44" s="22">
        <v>0.42398599999999997</v>
      </c>
      <c r="P44" s="22">
        <v>-2.0603379999999998</v>
      </c>
      <c r="Q44" s="22">
        <v>-4.280653</v>
      </c>
      <c r="R44" s="22">
        <v>-5.7286929999999998</v>
      </c>
      <c r="S44" s="22">
        <v>-6.5257149999999999</v>
      </c>
      <c r="T44" s="22">
        <v>-6.7041230000000001</v>
      </c>
      <c r="U44" s="22">
        <v>-5.9841800000000003</v>
      </c>
      <c r="V44" s="22">
        <v>-3.951384</v>
      </c>
      <c r="W44" s="22">
        <v>-1.3504700000000001</v>
      </c>
      <c r="X44" s="22">
        <v>1.949918</v>
      </c>
      <c r="Y44" s="22">
        <v>4.0632460000000004</v>
      </c>
      <c r="Z44" s="22">
        <v>4.9963769999999998</v>
      </c>
      <c r="AA44" s="22">
        <v>4.8524479999999999</v>
      </c>
      <c r="AB44" s="22">
        <v>4.5466839999999999</v>
      </c>
      <c r="AC44" s="22">
        <v>4.20899</v>
      </c>
      <c r="AD44" s="22">
        <v>3.6586189999999998</v>
      </c>
      <c r="AE44" s="22">
        <v>-9.4164000000000001E-3</v>
      </c>
      <c r="AF44" s="22">
        <v>-0.41183259999999999</v>
      </c>
      <c r="AG44" s="22">
        <v>-1.059226</v>
      </c>
      <c r="AH44" s="22">
        <v>-0.56530000000000002</v>
      </c>
      <c r="AI44" s="22">
        <v>-0.64795860000000005</v>
      </c>
      <c r="AJ44" s="22">
        <v>-0.27445910000000001</v>
      </c>
      <c r="AK44" s="22">
        <v>-0.1834469</v>
      </c>
      <c r="AL44" s="22">
        <v>-0.27758909999999998</v>
      </c>
      <c r="AM44" s="22">
        <v>-0.26760689999999998</v>
      </c>
      <c r="AN44" s="22">
        <v>-0.17316860000000001</v>
      </c>
      <c r="AO44" s="22">
        <v>-8.8825399999999999E-2</v>
      </c>
      <c r="AP44" s="22">
        <v>5.7827099999999999E-2</v>
      </c>
      <c r="AQ44" s="22">
        <v>0.20014000000000001</v>
      </c>
      <c r="AR44" s="22">
        <v>-5.1985999999999997E-2</v>
      </c>
      <c r="AS44" s="22">
        <v>-0.46562110000000001</v>
      </c>
      <c r="AT44" s="22">
        <v>0.1660981</v>
      </c>
      <c r="AU44" s="22">
        <v>0.44571139999999998</v>
      </c>
      <c r="AV44" s="22">
        <v>0.45764189999999999</v>
      </c>
      <c r="AW44" s="22">
        <v>-8.5018999999999997E-3</v>
      </c>
      <c r="AX44" s="22">
        <v>5.22829E-2</v>
      </c>
      <c r="AY44" s="22">
        <v>3.173E-3</v>
      </c>
      <c r="AZ44" s="22">
        <v>-6.2802800000000006E-2</v>
      </c>
      <c r="BA44" s="22">
        <v>7.7588699999999997E-2</v>
      </c>
      <c r="BB44" s="22">
        <v>3.8320800000000002E-2</v>
      </c>
      <c r="BC44" s="22">
        <v>0.3173048</v>
      </c>
      <c r="BD44" s="22">
        <v>-0.16255600000000001</v>
      </c>
      <c r="BE44" s="22">
        <v>-0.65753139999999999</v>
      </c>
      <c r="BF44" s="22">
        <v>-0.26401289999999999</v>
      </c>
      <c r="BG44" s="22">
        <v>-0.30350840000000001</v>
      </c>
      <c r="BH44" s="22">
        <v>-6.6766400000000004E-2</v>
      </c>
      <c r="BI44" s="22">
        <v>7.4534500000000004E-2</v>
      </c>
      <c r="BJ44" s="22">
        <v>-0.1110492</v>
      </c>
      <c r="BK44" s="22">
        <v>-0.12760340000000001</v>
      </c>
      <c r="BL44" s="22">
        <v>2.69906E-2</v>
      </c>
      <c r="BM44" s="22">
        <v>0.1723365</v>
      </c>
      <c r="BN44" s="22">
        <v>0.37331690000000001</v>
      </c>
      <c r="BO44" s="22">
        <v>0.52956539999999996</v>
      </c>
      <c r="BP44" s="22">
        <v>0.18198249999999999</v>
      </c>
      <c r="BQ44" s="22">
        <v>-0.1458402</v>
      </c>
      <c r="BR44" s="22">
        <v>0.38223269999999998</v>
      </c>
      <c r="BS44" s="22">
        <v>0.659354</v>
      </c>
      <c r="BT44" s="22">
        <v>0.71318110000000001</v>
      </c>
      <c r="BU44" s="22">
        <v>0.31095929999999999</v>
      </c>
      <c r="BV44" s="22">
        <v>0.34284870000000001</v>
      </c>
      <c r="BW44" s="22">
        <v>0.24329100000000001</v>
      </c>
      <c r="BX44" s="22">
        <v>0.1834363</v>
      </c>
      <c r="BY44" s="22">
        <v>0.32934229999999998</v>
      </c>
      <c r="BZ44" s="22">
        <v>0.28739100000000001</v>
      </c>
      <c r="CA44" s="22">
        <v>0.54359100000000005</v>
      </c>
      <c r="CB44" s="22">
        <v>1.0092200000000001E-2</v>
      </c>
      <c r="CC44" s="22">
        <v>-0.37931890000000001</v>
      </c>
      <c r="CD44" s="22">
        <v>-5.53424E-2</v>
      </c>
      <c r="CE44" s="22">
        <v>-6.4943299999999995E-2</v>
      </c>
      <c r="CF44" s="22">
        <v>7.7080999999999997E-2</v>
      </c>
      <c r="CG44" s="22">
        <v>0.25321159999999998</v>
      </c>
      <c r="CH44" s="22">
        <v>4.2959000000000001E-3</v>
      </c>
      <c r="CI44" s="22">
        <v>-3.0637500000000002E-2</v>
      </c>
      <c r="CJ44" s="22">
        <v>0.1656203</v>
      </c>
      <c r="CK44" s="22">
        <v>0.35321639999999999</v>
      </c>
      <c r="CL44" s="22">
        <v>0.59182420000000002</v>
      </c>
      <c r="CM44" s="22">
        <v>0.75772450000000002</v>
      </c>
      <c r="CN44" s="22">
        <v>0.34402840000000001</v>
      </c>
      <c r="CO44" s="22">
        <v>7.5639100000000001E-2</v>
      </c>
      <c r="CP44" s="22">
        <v>0.53192689999999998</v>
      </c>
      <c r="CQ44" s="22">
        <v>0.80732230000000005</v>
      </c>
      <c r="CR44" s="22">
        <v>0.89016669999999998</v>
      </c>
      <c r="CS44" s="22">
        <v>0.53221719999999995</v>
      </c>
      <c r="CT44" s="22">
        <v>0.54409379999999996</v>
      </c>
      <c r="CU44" s="22">
        <v>0.40959610000000002</v>
      </c>
      <c r="CV44" s="22">
        <v>0.35398069999999998</v>
      </c>
      <c r="CW44" s="22">
        <v>0.50370599999999999</v>
      </c>
      <c r="CX44" s="22">
        <v>0.45989629999999998</v>
      </c>
      <c r="CY44" s="22">
        <v>0.76987709999999998</v>
      </c>
      <c r="CZ44" s="22">
        <v>0.1827404</v>
      </c>
      <c r="DA44" s="22">
        <v>-0.1011064</v>
      </c>
      <c r="DB44" s="22">
        <v>0.1533282</v>
      </c>
      <c r="DC44" s="22">
        <v>0.1736219</v>
      </c>
      <c r="DD44" s="22">
        <v>0.22092829999999999</v>
      </c>
      <c r="DE44" s="22">
        <v>0.43188860000000001</v>
      </c>
      <c r="DF44" s="22">
        <v>0.11964089999999999</v>
      </c>
      <c r="DG44" s="22">
        <v>6.6328499999999999E-2</v>
      </c>
      <c r="DH44" s="22">
        <v>0.30424990000000002</v>
      </c>
      <c r="DI44" s="22">
        <v>0.53409640000000003</v>
      </c>
      <c r="DJ44" s="22">
        <v>0.81033149999999998</v>
      </c>
      <c r="DK44" s="22">
        <v>0.98588350000000002</v>
      </c>
      <c r="DL44" s="22">
        <v>0.50607420000000003</v>
      </c>
      <c r="DM44" s="22">
        <v>0.2971184</v>
      </c>
      <c r="DN44" s="22">
        <v>0.68162109999999998</v>
      </c>
      <c r="DO44" s="22">
        <v>0.95529059999999999</v>
      </c>
      <c r="DP44" s="22">
        <v>1.0671520000000001</v>
      </c>
      <c r="DQ44" s="22">
        <v>0.75347509999999995</v>
      </c>
      <c r="DR44" s="22">
        <v>0.74533890000000003</v>
      </c>
      <c r="DS44" s="22">
        <v>0.57590110000000005</v>
      </c>
      <c r="DT44" s="22">
        <v>0.52452520000000002</v>
      </c>
      <c r="DU44" s="22">
        <v>0.67806979999999994</v>
      </c>
      <c r="DV44" s="22">
        <v>0.63240160000000001</v>
      </c>
      <c r="DW44" s="22">
        <v>1.096598</v>
      </c>
      <c r="DX44" s="22">
        <v>0.43201689999999998</v>
      </c>
      <c r="DY44" s="22">
        <v>0.30058829999999997</v>
      </c>
      <c r="DZ44" s="22">
        <v>0.4546153</v>
      </c>
      <c r="EA44" s="22">
        <v>0.51807210000000004</v>
      </c>
      <c r="EB44" s="22">
        <v>0.42862109999999998</v>
      </c>
      <c r="EC44" s="22">
        <v>0.68986990000000004</v>
      </c>
      <c r="ED44" s="22">
        <v>0.28618080000000001</v>
      </c>
      <c r="EE44" s="22">
        <v>0.20633199999999999</v>
      </c>
      <c r="EF44" s="22">
        <v>0.50440910000000005</v>
      </c>
      <c r="EG44" s="22">
        <v>0.79525829999999997</v>
      </c>
      <c r="EH44" s="22">
        <v>1.125821</v>
      </c>
      <c r="EI44" s="22">
        <v>1.3153090000000001</v>
      </c>
      <c r="EJ44" s="22">
        <v>0.74004270000000005</v>
      </c>
      <c r="EK44" s="22">
        <v>0.61689930000000004</v>
      </c>
      <c r="EL44" s="22">
        <v>0.89775570000000005</v>
      </c>
      <c r="EM44" s="22">
        <v>1.168933</v>
      </c>
      <c r="EN44" s="22">
        <v>1.3226910000000001</v>
      </c>
      <c r="EO44" s="22">
        <v>1.0729359999999999</v>
      </c>
      <c r="EP44" s="22">
        <v>1.0359050000000001</v>
      </c>
      <c r="EQ44" s="22">
        <v>0.8160191</v>
      </c>
      <c r="ER44" s="22">
        <v>0.77076429999999996</v>
      </c>
      <c r="ES44" s="22">
        <v>0.92982330000000002</v>
      </c>
      <c r="ET44" s="22">
        <v>0.88147189999999997</v>
      </c>
      <c r="EU44" s="22">
        <v>50.392119999999998</v>
      </c>
      <c r="EV44" s="22">
        <v>49.26052</v>
      </c>
      <c r="EW44" s="22">
        <v>48.946669999999997</v>
      </c>
      <c r="EX44" s="22">
        <v>48.286279999999998</v>
      </c>
      <c r="EY44" s="22">
        <v>47.967140000000001</v>
      </c>
      <c r="EZ44" s="22">
        <v>47.849519999999998</v>
      </c>
      <c r="FA44" s="22">
        <v>47.197229999999998</v>
      </c>
      <c r="FB44" s="22">
        <v>47.183120000000002</v>
      </c>
      <c r="FC44" s="22">
        <v>50.208159999999999</v>
      </c>
      <c r="FD44" s="22">
        <v>54.24568</v>
      </c>
      <c r="FE44" s="22">
        <v>57.907510000000002</v>
      </c>
      <c r="FF44" s="22">
        <v>60.729680000000002</v>
      </c>
      <c r="FG44" s="22">
        <v>62.263579999999997</v>
      </c>
      <c r="FH44" s="22">
        <v>62.987000000000002</v>
      </c>
      <c r="FI44" s="22">
        <v>63.481569999999998</v>
      </c>
      <c r="FJ44" s="22">
        <v>63.10812</v>
      </c>
      <c r="FK44" s="22">
        <v>61.956650000000003</v>
      </c>
      <c r="FL44" s="22">
        <v>60.292270000000002</v>
      </c>
      <c r="FM44" s="22">
        <v>58.3277</v>
      </c>
      <c r="FN44" s="22">
        <v>55.308399999999999</v>
      </c>
      <c r="FO44" s="22">
        <v>53.145339999999997</v>
      </c>
      <c r="FP44" s="22">
        <v>51.849420000000002</v>
      </c>
      <c r="FQ44" s="22">
        <v>51.147289999999998</v>
      </c>
      <c r="FR44" s="22">
        <v>50.255659999999999</v>
      </c>
      <c r="FS44" s="22">
        <v>4.9346120000000004</v>
      </c>
      <c r="FT44" s="22">
        <v>0.1762698</v>
      </c>
      <c r="FU44" s="22">
        <v>0.31428089999999997</v>
      </c>
    </row>
    <row r="45" spans="1:177" x14ac:dyDescent="0.3">
      <c r="A45" s="13" t="s">
        <v>226</v>
      </c>
      <c r="B45" s="13" t="s">
        <v>0</v>
      </c>
      <c r="C45" s="13" t="s">
        <v>263</v>
      </c>
      <c r="D45" s="34" t="s">
        <v>237</v>
      </c>
      <c r="E45" s="23" t="s">
        <v>220</v>
      </c>
      <c r="F45" s="23">
        <v>1973</v>
      </c>
      <c r="G45" s="22">
        <v>1.846408</v>
      </c>
      <c r="H45" s="22">
        <v>1.5465450000000001</v>
      </c>
      <c r="I45" s="22">
        <v>1.526286</v>
      </c>
      <c r="J45" s="22">
        <v>1.4015919999999999</v>
      </c>
      <c r="K45" s="22">
        <v>1.3186009999999999</v>
      </c>
      <c r="L45" s="22">
        <v>1.2330099999999999</v>
      </c>
      <c r="M45" s="22">
        <v>1.5279510000000001</v>
      </c>
      <c r="N45" s="22">
        <v>1.283798</v>
      </c>
      <c r="O45" s="22">
        <v>0.45751530000000001</v>
      </c>
      <c r="P45" s="22">
        <v>-0.37521169999999998</v>
      </c>
      <c r="Q45" s="22">
        <v>-1.2703610000000001</v>
      </c>
      <c r="R45" s="22">
        <v>-2.2028979999999998</v>
      </c>
      <c r="S45" s="22">
        <v>-2.6856170000000001</v>
      </c>
      <c r="T45" s="22">
        <v>-2.6122139999999998</v>
      </c>
      <c r="U45" s="22">
        <v>-2.2465039999999998</v>
      </c>
      <c r="V45" s="22">
        <v>-1.743001</v>
      </c>
      <c r="W45" s="22">
        <v>-0.57617980000000002</v>
      </c>
      <c r="X45" s="22">
        <v>0.91367860000000001</v>
      </c>
      <c r="Y45" s="22">
        <v>1.751317</v>
      </c>
      <c r="Z45" s="22">
        <v>2.3033730000000001</v>
      </c>
      <c r="AA45" s="22">
        <v>2.3249610000000001</v>
      </c>
      <c r="AB45" s="22">
        <v>2.1728339999999999</v>
      </c>
      <c r="AC45" s="22">
        <v>2.0965289999999999</v>
      </c>
      <c r="AD45" s="22">
        <v>1.7225870000000001</v>
      </c>
      <c r="AE45" s="22">
        <v>-0.1238186</v>
      </c>
      <c r="AF45" s="22">
        <v>-0.20857290000000001</v>
      </c>
      <c r="AG45" s="22">
        <v>-9.2109399999999994E-2</v>
      </c>
      <c r="AH45" s="22">
        <v>-0.1087244</v>
      </c>
      <c r="AI45" s="22">
        <v>-0.1589006</v>
      </c>
      <c r="AJ45" s="22">
        <v>-0.3199882</v>
      </c>
      <c r="AK45" s="22">
        <v>-0.31295279999999998</v>
      </c>
      <c r="AL45" s="22">
        <v>-0.222575</v>
      </c>
      <c r="AM45" s="22">
        <v>-6.1344200000000002E-2</v>
      </c>
      <c r="AN45" s="22">
        <v>0.1154978</v>
      </c>
      <c r="AO45" s="22">
        <v>0.1246283</v>
      </c>
      <c r="AP45" s="22">
        <v>3.9700600000000003E-2</v>
      </c>
      <c r="AQ45" s="22">
        <v>8.0831799999999995E-2</v>
      </c>
      <c r="AR45" s="22">
        <v>6.6163799999999995E-2</v>
      </c>
      <c r="AS45" s="22">
        <v>9.00889E-2</v>
      </c>
      <c r="AT45" s="22">
        <v>-1.2854300000000001E-2</v>
      </c>
      <c r="AU45" s="22">
        <v>4.8901699999999999E-2</v>
      </c>
      <c r="AV45" s="22">
        <v>6.6624299999999997E-2</v>
      </c>
      <c r="AW45" s="22">
        <v>-0.27289750000000002</v>
      </c>
      <c r="AX45" s="22">
        <v>-0.13907990000000001</v>
      </c>
      <c r="AY45" s="22">
        <v>-9.3854999999999994E-2</v>
      </c>
      <c r="AZ45" s="22">
        <v>-8.6731299999999997E-2</v>
      </c>
      <c r="BA45" s="22">
        <v>-4.0197400000000001E-2</v>
      </c>
      <c r="BB45" s="22">
        <v>-6.3670299999999999E-2</v>
      </c>
      <c r="BC45" s="22">
        <v>5.6333899999999999E-2</v>
      </c>
      <c r="BD45" s="22">
        <v>-9.8525199999999993E-2</v>
      </c>
      <c r="BE45" s="22">
        <v>8.8664E-3</v>
      </c>
      <c r="BF45" s="22">
        <v>-1.5814600000000002E-2</v>
      </c>
      <c r="BG45" s="22">
        <v>-5.4014600000000003E-2</v>
      </c>
      <c r="BH45" s="22">
        <v>-0.20652110000000001</v>
      </c>
      <c r="BI45" s="22">
        <v>-0.1718498</v>
      </c>
      <c r="BJ45" s="22">
        <v>-0.1347411</v>
      </c>
      <c r="BK45" s="22">
        <v>1.9611099999999999E-2</v>
      </c>
      <c r="BL45" s="22">
        <v>0.26052639999999999</v>
      </c>
      <c r="BM45" s="22">
        <v>0.33449459999999998</v>
      </c>
      <c r="BN45" s="22">
        <v>0.24143999999999999</v>
      </c>
      <c r="BO45" s="22">
        <v>0.28684310000000002</v>
      </c>
      <c r="BP45" s="22">
        <v>0.2215637</v>
      </c>
      <c r="BQ45" s="22">
        <v>0.2246185</v>
      </c>
      <c r="BR45" s="22">
        <v>9.15932E-2</v>
      </c>
      <c r="BS45" s="22">
        <v>0.16654140000000001</v>
      </c>
      <c r="BT45" s="22">
        <v>0.1785265</v>
      </c>
      <c r="BU45" s="22">
        <v>-0.13254879999999999</v>
      </c>
      <c r="BV45" s="22">
        <v>-1.4966E-2</v>
      </c>
      <c r="BW45" s="22">
        <v>2.3318100000000001E-2</v>
      </c>
      <c r="BX45" s="22">
        <v>1.7414499999999999E-2</v>
      </c>
      <c r="BY45" s="22">
        <v>0.12659490000000001</v>
      </c>
      <c r="BZ45" s="22">
        <v>4.05902E-2</v>
      </c>
      <c r="CA45" s="22">
        <v>0.18110689999999999</v>
      </c>
      <c r="CB45" s="22">
        <v>-2.23065E-2</v>
      </c>
      <c r="CC45" s="22">
        <v>7.8801999999999997E-2</v>
      </c>
      <c r="CD45" s="22">
        <v>4.8534500000000001E-2</v>
      </c>
      <c r="CE45" s="22">
        <v>1.8629099999999999E-2</v>
      </c>
      <c r="CF45" s="22">
        <v>-0.1279341</v>
      </c>
      <c r="CG45" s="22">
        <v>-7.4122300000000002E-2</v>
      </c>
      <c r="CH45" s="22">
        <v>-7.3907600000000004E-2</v>
      </c>
      <c r="CI45" s="22">
        <v>7.5680399999999995E-2</v>
      </c>
      <c r="CJ45" s="22">
        <v>0.36097269999999998</v>
      </c>
      <c r="CK45" s="22">
        <v>0.47984739999999998</v>
      </c>
      <c r="CL45" s="22">
        <v>0.381164</v>
      </c>
      <c r="CM45" s="22">
        <v>0.42952590000000002</v>
      </c>
      <c r="CN45" s="22">
        <v>0.32919320000000002</v>
      </c>
      <c r="CO45" s="22">
        <v>0.3177933</v>
      </c>
      <c r="CP45" s="22">
        <v>0.1639332</v>
      </c>
      <c r="CQ45" s="22">
        <v>0.2480184</v>
      </c>
      <c r="CR45" s="22">
        <v>0.25602960000000002</v>
      </c>
      <c r="CS45" s="22">
        <v>-3.5343699999999999E-2</v>
      </c>
      <c r="CT45" s="22">
        <v>7.09949E-2</v>
      </c>
      <c r="CU45" s="22">
        <v>0.1044718</v>
      </c>
      <c r="CV45" s="22">
        <v>8.9545600000000003E-2</v>
      </c>
      <c r="CW45" s="22">
        <v>0.24211479999999999</v>
      </c>
      <c r="CX45" s="22">
        <v>0.11280080000000001</v>
      </c>
      <c r="CY45" s="22">
        <v>0.30587989999999998</v>
      </c>
      <c r="CZ45" s="22">
        <v>5.39122E-2</v>
      </c>
      <c r="DA45" s="22">
        <v>0.1487376</v>
      </c>
      <c r="DB45" s="22">
        <v>0.1128836</v>
      </c>
      <c r="DC45" s="22">
        <v>9.1272800000000001E-2</v>
      </c>
      <c r="DD45" s="22">
        <v>-4.9347099999999998E-2</v>
      </c>
      <c r="DE45" s="22">
        <v>2.3605299999999999E-2</v>
      </c>
      <c r="DF45" s="22">
        <v>-1.30741E-2</v>
      </c>
      <c r="DG45" s="22">
        <v>0.1317498</v>
      </c>
      <c r="DH45" s="22">
        <v>0.46141900000000002</v>
      </c>
      <c r="DI45" s="22">
        <v>0.62520019999999998</v>
      </c>
      <c r="DJ45" s="22">
        <v>0.52088809999999997</v>
      </c>
      <c r="DK45" s="22">
        <v>0.57220870000000001</v>
      </c>
      <c r="DL45" s="22">
        <v>0.43682270000000001</v>
      </c>
      <c r="DM45" s="22">
        <v>0.410968</v>
      </c>
      <c r="DN45" s="22">
        <v>0.23627319999999999</v>
      </c>
      <c r="DO45" s="22">
        <v>0.32949539999999999</v>
      </c>
      <c r="DP45" s="22">
        <v>0.33353270000000002</v>
      </c>
      <c r="DQ45" s="22">
        <v>6.18615E-2</v>
      </c>
      <c r="DR45" s="22">
        <v>0.15695580000000001</v>
      </c>
      <c r="DS45" s="22">
        <v>0.1856255</v>
      </c>
      <c r="DT45" s="22">
        <v>0.1616766</v>
      </c>
      <c r="DU45" s="22">
        <v>0.35763460000000002</v>
      </c>
      <c r="DV45" s="22">
        <v>0.18501129999999999</v>
      </c>
      <c r="DW45" s="22">
        <v>0.48603229999999997</v>
      </c>
      <c r="DX45" s="22">
        <v>0.16395999999999999</v>
      </c>
      <c r="DY45" s="22">
        <v>0.2497134</v>
      </c>
      <c r="DZ45" s="22">
        <v>0.20579349999999999</v>
      </c>
      <c r="EA45" s="22">
        <v>0.19615879999999999</v>
      </c>
      <c r="EB45" s="22">
        <v>6.4119999999999996E-2</v>
      </c>
      <c r="EC45" s="22">
        <v>0.1647083</v>
      </c>
      <c r="ED45" s="22">
        <v>7.4759800000000001E-2</v>
      </c>
      <c r="EE45" s="22">
        <v>0.21270510000000001</v>
      </c>
      <c r="EF45" s="22">
        <v>0.60644750000000003</v>
      </c>
      <c r="EG45" s="22">
        <v>0.83506650000000004</v>
      </c>
      <c r="EH45" s="22">
        <v>0.72262749999999998</v>
      </c>
      <c r="EI45" s="22">
        <v>0.77822000000000002</v>
      </c>
      <c r="EJ45" s="22">
        <v>0.59222260000000004</v>
      </c>
      <c r="EK45" s="22">
        <v>0.54549760000000003</v>
      </c>
      <c r="EL45" s="22">
        <v>0.34072069999999999</v>
      </c>
      <c r="EM45" s="22">
        <v>0.44713520000000001</v>
      </c>
      <c r="EN45" s="22">
        <v>0.44543490000000002</v>
      </c>
      <c r="EO45" s="22">
        <v>0.20221020000000001</v>
      </c>
      <c r="EP45" s="22">
        <v>0.28106969999999998</v>
      </c>
      <c r="EQ45" s="22">
        <v>0.30279850000000003</v>
      </c>
      <c r="ER45" s="22">
        <v>0.26582240000000001</v>
      </c>
      <c r="ES45" s="22">
        <v>0.52442690000000003</v>
      </c>
      <c r="ET45" s="22">
        <v>0.28927180000000002</v>
      </c>
      <c r="EU45" s="22">
        <v>52.484000000000002</v>
      </c>
      <c r="EV45" s="22">
        <v>51.763039999999997</v>
      </c>
      <c r="EW45" s="22">
        <v>51.221600000000002</v>
      </c>
      <c r="EX45" s="22">
        <v>50.565730000000002</v>
      </c>
      <c r="EY45" s="22">
        <v>50.503630000000001</v>
      </c>
      <c r="EZ45" s="22">
        <v>50.119570000000003</v>
      </c>
      <c r="FA45" s="22">
        <v>49.232799999999997</v>
      </c>
      <c r="FB45" s="22">
        <v>49.31371</v>
      </c>
      <c r="FC45" s="22">
        <v>52.312849999999997</v>
      </c>
      <c r="FD45" s="22">
        <v>55.919800000000002</v>
      </c>
      <c r="FE45" s="22">
        <v>59.222670000000001</v>
      </c>
      <c r="FF45" s="22">
        <v>62.200980000000001</v>
      </c>
      <c r="FG45" s="22">
        <v>63.543889999999998</v>
      </c>
      <c r="FH45" s="22">
        <v>63.786760000000001</v>
      </c>
      <c r="FI45" s="22">
        <v>64.145099999999999</v>
      </c>
      <c r="FJ45" s="22">
        <v>63.815930000000002</v>
      </c>
      <c r="FK45" s="22">
        <v>62.358600000000003</v>
      </c>
      <c r="FL45" s="22">
        <v>60.734990000000003</v>
      </c>
      <c r="FM45" s="22">
        <v>59.103029999999997</v>
      </c>
      <c r="FN45" s="22">
        <v>56.862360000000002</v>
      </c>
      <c r="FO45" s="22">
        <v>55.041930000000001</v>
      </c>
      <c r="FP45" s="22">
        <v>53.597160000000002</v>
      </c>
      <c r="FQ45" s="22">
        <v>53.05789</v>
      </c>
      <c r="FR45" s="22">
        <v>52.098089999999999</v>
      </c>
      <c r="FS45" s="22">
        <v>2.1379079999999999</v>
      </c>
      <c r="FT45" s="22">
        <v>8.0242800000000003E-2</v>
      </c>
      <c r="FU45" s="22">
        <v>0.12130349999999999</v>
      </c>
    </row>
    <row r="46" spans="1:177" x14ac:dyDescent="0.3">
      <c r="A46" s="13" t="s">
        <v>226</v>
      </c>
      <c r="B46" s="13" t="s">
        <v>0</v>
      </c>
      <c r="C46" s="13" t="s">
        <v>263</v>
      </c>
      <c r="D46" s="34" t="s">
        <v>237</v>
      </c>
      <c r="E46" s="23" t="s">
        <v>221</v>
      </c>
      <c r="F46" s="23">
        <v>2019</v>
      </c>
      <c r="G46" s="22">
        <v>1.8617170000000001</v>
      </c>
      <c r="H46" s="22">
        <v>1.478111</v>
      </c>
      <c r="I46" s="22">
        <v>0.95234459999999999</v>
      </c>
      <c r="J46" s="22">
        <v>1.2559260000000001</v>
      </c>
      <c r="K46" s="22">
        <v>1.3011839999999999</v>
      </c>
      <c r="L46" s="22">
        <v>1.6965520000000001</v>
      </c>
      <c r="M46" s="22">
        <v>2.0487929999999999</v>
      </c>
      <c r="N46" s="22">
        <v>1.401224</v>
      </c>
      <c r="O46" s="22">
        <v>-4.2457000000000002E-2</v>
      </c>
      <c r="P46" s="22">
        <v>-1.6690959999999999</v>
      </c>
      <c r="Q46" s="22">
        <v>-2.995552</v>
      </c>
      <c r="R46" s="22">
        <v>-3.5152580000000002</v>
      </c>
      <c r="S46" s="22">
        <v>-3.8232159999999999</v>
      </c>
      <c r="T46" s="22">
        <v>-4.0693630000000001</v>
      </c>
      <c r="U46" s="22">
        <v>-3.7006000000000001</v>
      </c>
      <c r="V46" s="22">
        <v>-2.2327140000000001</v>
      </c>
      <c r="W46" s="22">
        <v>-0.81273340000000005</v>
      </c>
      <c r="X46" s="22">
        <v>0.98607509999999998</v>
      </c>
      <c r="Y46" s="22">
        <v>2.2485620000000002</v>
      </c>
      <c r="Z46" s="22">
        <v>2.661419</v>
      </c>
      <c r="AA46" s="22">
        <v>2.509131</v>
      </c>
      <c r="AB46" s="22">
        <v>2.3501310000000002</v>
      </c>
      <c r="AC46" s="22">
        <v>2.1072899999999999</v>
      </c>
      <c r="AD46" s="22">
        <v>1.9049609999999999</v>
      </c>
      <c r="AE46" s="22">
        <v>-8.2919800000000002E-2</v>
      </c>
      <c r="AF46" s="22">
        <v>-0.31361719999999998</v>
      </c>
      <c r="AG46" s="22">
        <v>-1.0392589999999999</v>
      </c>
      <c r="AH46" s="22">
        <v>-0.54509609999999997</v>
      </c>
      <c r="AI46" s="22">
        <v>-0.59529860000000001</v>
      </c>
      <c r="AJ46" s="22">
        <v>-0.10069409999999999</v>
      </c>
      <c r="AK46" s="22">
        <v>-4.9812000000000002E-2</v>
      </c>
      <c r="AL46" s="22">
        <v>-0.1611853</v>
      </c>
      <c r="AM46" s="22">
        <v>-0.30518689999999998</v>
      </c>
      <c r="AN46" s="22">
        <v>-0.410661</v>
      </c>
      <c r="AO46" s="22">
        <v>-0.37926110000000002</v>
      </c>
      <c r="AP46" s="22">
        <v>-0.18507309999999999</v>
      </c>
      <c r="AQ46" s="22">
        <v>-8.3374699999999996E-2</v>
      </c>
      <c r="AR46" s="22">
        <v>-0.22645460000000001</v>
      </c>
      <c r="AS46" s="22">
        <v>-0.62984200000000001</v>
      </c>
      <c r="AT46" s="22">
        <v>4.28686E-2</v>
      </c>
      <c r="AU46" s="22">
        <v>0.2303036</v>
      </c>
      <c r="AV46" s="22">
        <v>0.2274524</v>
      </c>
      <c r="AW46" s="22">
        <v>6.3959199999999994E-2</v>
      </c>
      <c r="AX46" s="22">
        <v>2.97381E-2</v>
      </c>
      <c r="AY46" s="22">
        <v>-4.8659000000000001E-2</v>
      </c>
      <c r="AZ46" s="22">
        <v>-0.11498899999999999</v>
      </c>
      <c r="BA46" s="22">
        <v>-6.6513299999999997E-2</v>
      </c>
      <c r="BB46" s="22">
        <v>-4.2156399999999997E-2</v>
      </c>
      <c r="BC46" s="22">
        <v>0.170958</v>
      </c>
      <c r="BD46" s="22">
        <v>-0.1060902</v>
      </c>
      <c r="BE46" s="22">
        <v>-0.67975470000000005</v>
      </c>
      <c r="BF46" s="22">
        <v>-0.28138350000000001</v>
      </c>
      <c r="BG46" s="22">
        <v>-0.28806470000000001</v>
      </c>
      <c r="BH46" s="22">
        <v>6.3787999999999997E-2</v>
      </c>
      <c r="BI46" s="22">
        <v>0.1542705</v>
      </c>
      <c r="BJ46" s="22">
        <v>-3.0103100000000001E-2</v>
      </c>
      <c r="BK46" s="22">
        <v>-0.19325680000000001</v>
      </c>
      <c r="BL46" s="22">
        <v>-0.2746035</v>
      </c>
      <c r="BM46" s="22">
        <v>-0.2222285</v>
      </c>
      <c r="BN46" s="22">
        <v>5.4443199999999997E-2</v>
      </c>
      <c r="BO46" s="22">
        <v>0.1696928</v>
      </c>
      <c r="BP46" s="22">
        <v>-7.0966100000000004E-2</v>
      </c>
      <c r="BQ46" s="22">
        <v>-0.37902239999999998</v>
      </c>
      <c r="BR46" s="22">
        <v>0.2205413</v>
      </c>
      <c r="BS46" s="22">
        <v>0.40175899999999998</v>
      </c>
      <c r="BT46" s="22">
        <v>0.43774790000000002</v>
      </c>
      <c r="BU46" s="22">
        <v>0.3238277</v>
      </c>
      <c r="BV46" s="22">
        <v>0.27287640000000002</v>
      </c>
      <c r="BW46" s="22">
        <v>0.149363</v>
      </c>
      <c r="BX46" s="22">
        <v>9.5029600000000006E-2</v>
      </c>
      <c r="BY46" s="22">
        <v>0.1241694</v>
      </c>
      <c r="BZ46" s="22">
        <v>0.1692951</v>
      </c>
      <c r="CA46" s="22">
        <v>0.34679300000000002</v>
      </c>
      <c r="CB46" s="22">
        <v>3.7642299999999997E-2</v>
      </c>
      <c r="CC46" s="22">
        <v>-0.43076320000000001</v>
      </c>
      <c r="CD46" s="22">
        <v>-9.8737000000000005E-2</v>
      </c>
      <c r="CE46" s="22">
        <v>-7.5275400000000006E-2</v>
      </c>
      <c r="CF46" s="22">
        <v>0.1777078</v>
      </c>
      <c r="CG46" s="22">
        <v>0.29561739999999997</v>
      </c>
      <c r="CH46" s="22">
        <v>6.0684099999999998E-2</v>
      </c>
      <c r="CI46" s="22">
        <v>-0.1157343</v>
      </c>
      <c r="CJ46" s="22">
        <v>-0.18037049999999999</v>
      </c>
      <c r="CK46" s="22">
        <v>-0.11346829999999999</v>
      </c>
      <c r="CL46" s="22">
        <v>0.22033140000000001</v>
      </c>
      <c r="CM46" s="22">
        <v>0.34496660000000001</v>
      </c>
      <c r="CN46" s="22">
        <v>3.6724800000000002E-2</v>
      </c>
      <c r="CO46" s="22">
        <v>-0.2053056</v>
      </c>
      <c r="CP46" s="22">
        <v>0.34359679999999998</v>
      </c>
      <c r="CQ46" s="22">
        <v>0.52050839999999998</v>
      </c>
      <c r="CR46" s="22">
        <v>0.58339790000000002</v>
      </c>
      <c r="CS46" s="22">
        <v>0.50381180000000003</v>
      </c>
      <c r="CT46" s="22">
        <v>0.44127329999999998</v>
      </c>
      <c r="CU46" s="22">
        <v>0.2865124</v>
      </c>
      <c r="CV46" s="22">
        <v>0.2404879</v>
      </c>
      <c r="CW46" s="22">
        <v>0.25623570000000001</v>
      </c>
      <c r="CX46" s="22">
        <v>0.31574580000000002</v>
      </c>
      <c r="CY46" s="22">
        <v>0.52262790000000003</v>
      </c>
      <c r="CZ46" s="22">
        <v>0.1813748</v>
      </c>
      <c r="DA46" s="22">
        <v>-0.18177170000000001</v>
      </c>
      <c r="DB46" s="22">
        <v>8.3909499999999998E-2</v>
      </c>
      <c r="DC46" s="22">
        <v>0.13751379999999999</v>
      </c>
      <c r="DD46" s="22">
        <v>0.29162759999999999</v>
      </c>
      <c r="DE46" s="22">
        <v>0.43696430000000003</v>
      </c>
      <c r="DF46" s="22">
        <v>0.1514713</v>
      </c>
      <c r="DG46" s="22">
        <v>-3.8211799999999997E-2</v>
      </c>
      <c r="DH46" s="22">
        <v>-8.6137500000000006E-2</v>
      </c>
      <c r="DI46" s="22">
        <v>-4.7080000000000004E-3</v>
      </c>
      <c r="DJ46" s="22">
        <v>0.3862197</v>
      </c>
      <c r="DK46" s="22">
        <v>0.52024029999999999</v>
      </c>
      <c r="DL46" s="22">
        <v>0.14441560000000001</v>
      </c>
      <c r="DM46" s="22">
        <v>-3.15888E-2</v>
      </c>
      <c r="DN46" s="22">
        <v>0.46665240000000002</v>
      </c>
      <c r="DO46" s="22">
        <v>0.63925790000000005</v>
      </c>
      <c r="DP46" s="22">
        <v>0.72904789999999997</v>
      </c>
      <c r="DQ46" s="22">
        <v>0.68379590000000001</v>
      </c>
      <c r="DR46" s="22">
        <v>0.60967020000000005</v>
      </c>
      <c r="DS46" s="22">
        <v>0.42366189999999998</v>
      </c>
      <c r="DT46" s="22">
        <v>0.38594620000000002</v>
      </c>
      <c r="DU46" s="22">
        <v>0.38830189999999998</v>
      </c>
      <c r="DV46" s="22">
        <v>0.46219640000000001</v>
      </c>
      <c r="DW46" s="22">
        <v>0.77650560000000002</v>
      </c>
      <c r="DX46" s="22">
        <v>0.38890180000000002</v>
      </c>
      <c r="DY46" s="22">
        <v>0.17773249999999999</v>
      </c>
      <c r="DZ46" s="22">
        <v>0.34762209999999999</v>
      </c>
      <c r="EA46" s="22">
        <v>0.44474770000000002</v>
      </c>
      <c r="EB46" s="22">
        <v>0.45610970000000001</v>
      </c>
      <c r="EC46" s="22">
        <v>0.64104680000000003</v>
      </c>
      <c r="ED46" s="22">
        <v>0.28255350000000001</v>
      </c>
      <c r="EE46" s="22">
        <v>7.37183E-2</v>
      </c>
      <c r="EF46" s="22">
        <v>4.9919999999999999E-2</v>
      </c>
      <c r="EG46" s="22">
        <v>0.1523245</v>
      </c>
      <c r="EH46" s="22">
        <v>0.62573590000000001</v>
      </c>
      <c r="EI46" s="22">
        <v>0.77330779999999999</v>
      </c>
      <c r="EJ46" s="22">
        <v>0.29990420000000001</v>
      </c>
      <c r="EK46" s="22">
        <v>0.2192308</v>
      </c>
      <c r="EL46" s="22">
        <v>0.64432509999999998</v>
      </c>
      <c r="EM46" s="22">
        <v>0.81071320000000002</v>
      </c>
      <c r="EN46" s="22">
        <v>0.93934340000000005</v>
      </c>
      <c r="EO46" s="22">
        <v>0.94366439999999996</v>
      </c>
      <c r="EP46" s="22">
        <v>0.85280860000000003</v>
      </c>
      <c r="EQ46" s="22">
        <v>0.62168380000000001</v>
      </c>
      <c r="ER46" s="22">
        <v>0.59596479999999996</v>
      </c>
      <c r="ES46" s="22">
        <v>0.57898470000000002</v>
      </c>
      <c r="ET46" s="22">
        <v>0.67364789999999997</v>
      </c>
      <c r="EU46" s="22">
        <v>48.344200000000001</v>
      </c>
      <c r="EV46" s="22">
        <v>46.810549999999999</v>
      </c>
      <c r="EW46" s="22">
        <v>46.71951</v>
      </c>
      <c r="EX46" s="22">
        <v>46.054690000000001</v>
      </c>
      <c r="EY46" s="22">
        <v>45.483890000000002</v>
      </c>
      <c r="EZ46" s="22">
        <v>45.62717</v>
      </c>
      <c r="FA46" s="22">
        <v>45.204430000000002</v>
      </c>
      <c r="FB46" s="22">
        <v>45.097279999999998</v>
      </c>
      <c r="FC46" s="22">
        <v>48.147579999999998</v>
      </c>
      <c r="FD46" s="22">
        <v>52.606630000000003</v>
      </c>
      <c r="FE46" s="22">
        <v>56.619869999999999</v>
      </c>
      <c r="FF46" s="22">
        <v>59.289230000000003</v>
      </c>
      <c r="FG46" s="22">
        <v>61.010150000000003</v>
      </c>
      <c r="FH46" s="22">
        <v>62.204099999999997</v>
      </c>
      <c r="FI46" s="22">
        <v>62.832070000000002</v>
      </c>
      <c r="FJ46" s="22">
        <v>62.415300000000002</v>
      </c>
      <c r="FK46" s="22">
        <v>61.563279999999999</v>
      </c>
      <c r="FL46" s="22">
        <v>59.859029999999997</v>
      </c>
      <c r="FM46" s="22">
        <v>57.568829999999998</v>
      </c>
      <c r="FN46" s="22">
        <v>53.787210000000002</v>
      </c>
      <c r="FO46" s="22">
        <v>51.28866</v>
      </c>
      <c r="FP46" s="22">
        <v>50.138460000000002</v>
      </c>
      <c r="FQ46" s="22">
        <v>49.276879999999998</v>
      </c>
      <c r="FR46" s="22">
        <v>48.451990000000002</v>
      </c>
      <c r="FS46" s="22">
        <v>4.159815</v>
      </c>
      <c r="FT46" s="22">
        <v>0.14649200000000001</v>
      </c>
      <c r="FU46" s="22">
        <v>0.26648939999999999</v>
      </c>
    </row>
    <row r="47" spans="1:177" x14ac:dyDescent="0.3">
      <c r="A47" s="13" t="s">
        <v>226</v>
      </c>
      <c r="B47" s="13" t="s">
        <v>0</v>
      </c>
      <c r="C47" s="13" t="s">
        <v>263</v>
      </c>
      <c r="D47" s="34" t="s">
        <v>249</v>
      </c>
      <c r="E47" s="23" t="s">
        <v>219</v>
      </c>
      <c r="F47" s="23">
        <v>3992</v>
      </c>
      <c r="G47" s="22">
        <v>4.9817410000000004</v>
      </c>
      <c r="H47" s="22">
        <v>3.6783570000000001</v>
      </c>
      <c r="I47" s="22">
        <v>2.792475</v>
      </c>
      <c r="J47" s="22">
        <v>3.337898</v>
      </c>
      <c r="K47" s="22">
        <v>3.5293399999999999</v>
      </c>
      <c r="L47" s="22">
        <v>3.984839</v>
      </c>
      <c r="M47" s="22">
        <v>4.401135</v>
      </c>
      <c r="N47" s="22">
        <v>4.5173189999999996</v>
      </c>
      <c r="O47" s="22">
        <v>3.2529810000000001</v>
      </c>
      <c r="P47" s="22">
        <v>2.0627759999999999</v>
      </c>
      <c r="Q47" s="22">
        <v>1.3308</v>
      </c>
      <c r="R47" s="22">
        <v>1.1437930000000001</v>
      </c>
      <c r="S47" s="22">
        <v>-1.1506970000000001</v>
      </c>
      <c r="T47" s="22">
        <v>-0.36578670000000002</v>
      </c>
      <c r="U47" s="22">
        <v>0.45465620000000001</v>
      </c>
      <c r="V47" s="22">
        <v>2.1550569999999998</v>
      </c>
      <c r="W47" s="22">
        <v>3.3362050000000001</v>
      </c>
      <c r="X47" s="22">
        <v>5.567374</v>
      </c>
      <c r="Y47" s="22">
        <v>5.8887660000000004</v>
      </c>
      <c r="Z47" s="22">
        <v>6.2447460000000001</v>
      </c>
      <c r="AA47" s="22">
        <v>6.1023639999999997</v>
      </c>
      <c r="AB47" s="22">
        <v>5.9886509999999999</v>
      </c>
      <c r="AC47" s="22">
        <v>5.6252209999999998</v>
      </c>
      <c r="AD47" s="22">
        <v>5.3139440000000002</v>
      </c>
      <c r="AE47" s="22">
        <v>-3.01207E-2</v>
      </c>
      <c r="AF47" s="22">
        <v>-1.2069989999999999</v>
      </c>
      <c r="AG47" s="22">
        <v>-2.4256129999999998</v>
      </c>
      <c r="AH47" s="22">
        <v>-1.511493</v>
      </c>
      <c r="AI47" s="22">
        <v>-1.241322</v>
      </c>
      <c r="AJ47" s="22">
        <v>-0.36425469999999999</v>
      </c>
      <c r="AK47" s="22">
        <v>-0.80179310000000004</v>
      </c>
      <c r="AL47" s="22">
        <v>-0.47858719999999999</v>
      </c>
      <c r="AM47" s="22">
        <v>-0.53916560000000002</v>
      </c>
      <c r="AN47" s="22">
        <v>-0.58590750000000003</v>
      </c>
      <c r="AO47" s="22">
        <v>-0.80878570000000005</v>
      </c>
      <c r="AP47" s="22">
        <v>-0.30899080000000001</v>
      </c>
      <c r="AQ47" s="22">
        <v>-0.3965014</v>
      </c>
      <c r="AR47" s="22">
        <v>-3.10152E-2</v>
      </c>
      <c r="AS47" s="22">
        <v>-1.142685</v>
      </c>
      <c r="AT47" s="22">
        <v>-0.43730580000000002</v>
      </c>
      <c r="AU47" s="22">
        <v>-0.36183920000000003</v>
      </c>
      <c r="AV47" s="22">
        <v>-5.33082E-2</v>
      </c>
      <c r="AW47" s="22">
        <v>-1.1325480000000001</v>
      </c>
      <c r="AX47" s="22">
        <v>-0.86489020000000005</v>
      </c>
      <c r="AY47" s="22">
        <v>-0.75723949999999995</v>
      </c>
      <c r="AZ47" s="22">
        <v>-0.54613149999999999</v>
      </c>
      <c r="BA47" s="22">
        <v>-0.2270297</v>
      </c>
      <c r="BB47" s="22">
        <v>5.9560000000000002E-2</v>
      </c>
      <c r="BC47" s="22">
        <v>0.96227289999999999</v>
      </c>
      <c r="BD47" s="22">
        <v>-0.1603822</v>
      </c>
      <c r="BE47" s="22">
        <v>-1.1019319999999999</v>
      </c>
      <c r="BF47" s="22">
        <v>-0.35514689999999999</v>
      </c>
      <c r="BG47" s="22">
        <v>-0.1533513</v>
      </c>
      <c r="BH47" s="22">
        <v>0.3374183</v>
      </c>
      <c r="BI47" s="22">
        <v>4.72367E-2</v>
      </c>
      <c r="BJ47" s="22">
        <v>7.1576500000000001E-2</v>
      </c>
      <c r="BK47" s="22">
        <v>-8.1503000000000006E-2</v>
      </c>
      <c r="BL47" s="22">
        <v>-0.1156377</v>
      </c>
      <c r="BM47" s="22">
        <v>-0.1348637</v>
      </c>
      <c r="BN47" s="22">
        <v>0.48007689999999997</v>
      </c>
      <c r="BO47" s="22">
        <v>0.27413880000000002</v>
      </c>
      <c r="BP47" s="22">
        <v>0.43117650000000002</v>
      </c>
      <c r="BQ47" s="22">
        <v>-0.34919410000000001</v>
      </c>
      <c r="BR47" s="22">
        <v>0.2200223</v>
      </c>
      <c r="BS47" s="22">
        <v>0.26539810000000003</v>
      </c>
      <c r="BT47" s="22">
        <v>0.71529209999999999</v>
      </c>
      <c r="BU47" s="22">
        <v>3.4009200000000003E-2</v>
      </c>
      <c r="BV47" s="22">
        <v>0.21548349999999999</v>
      </c>
      <c r="BW47" s="22">
        <v>0.24842249999999999</v>
      </c>
      <c r="BX47" s="22">
        <v>0.47362989999999999</v>
      </c>
      <c r="BY47" s="22">
        <v>0.80352129999999999</v>
      </c>
      <c r="BZ47" s="22">
        <v>1.07985</v>
      </c>
      <c r="CA47" s="22">
        <v>1.649602</v>
      </c>
      <c r="CB47" s="22">
        <v>0.56450149999999999</v>
      </c>
      <c r="CC47" s="22">
        <v>-0.1851537</v>
      </c>
      <c r="CD47" s="22">
        <v>0.44573459999999998</v>
      </c>
      <c r="CE47" s="22">
        <v>0.60017399999999999</v>
      </c>
      <c r="CF47" s="22">
        <v>0.82339479999999998</v>
      </c>
      <c r="CG47" s="22">
        <v>0.63527219999999995</v>
      </c>
      <c r="CH47" s="22">
        <v>0.45261820000000003</v>
      </c>
      <c r="CI47" s="22">
        <v>0.23547280000000001</v>
      </c>
      <c r="CJ47" s="22">
        <v>0.2100697</v>
      </c>
      <c r="CK47" s="22">
        <v>0.33189249999999998</v>
      </c>
      <c r="CL47" s="22">
        <v>1.026583</v>
      </c>
      <c r="CM47" s="22">
        <v>0.73862220000000001</v>
      </c>
      <c r="CN47" s="22">
        <v>0.75128899999999998</v>
      </c>
      <c r="CO47" s="22">
        <v>0.20037489999999999</v>
      </c>
      <c r="CP47" s="22">
        <v>0.67528569999999999</v>
      </c>
      <c r="CQ47" s="22">
        <v>0.69982080000000002</v>
      </c>
      <c r="CR47" s="22">
        <v>1.247622</v>
      </c>
      <c r="CS47" s="22">
        <v>0.84196300000000002</v>
      </c>
      <c r="CT47" s="22">
        <v>0.96374709999999997</v>
      </c>
      <c r="CU47" s="22">
        <v>0.94494100000000003</v>
      </c>
      <c r="CV47" s="22">
        <v>1.179913</v>
      </c>
      <c r="CW47" s="22">
        <v>1.5172779999999999</v>
      </c>
      <c r="CX47" s="22">
        <v>1.7864990000000001</v>
      </c>
      <c r="CY47" s="22">
        <v>2.3369309999999999</v>
      </c>
      <c r="CZ47" s="22">
        <v>1.289385</v>
      </c>
      <c r="DA47" s="22">
        <v>0.73162419999999995</v>
      </c>
      <c r="DB47" s="22">
        <v>1.2466159999999999</v>
      </c>
      <c r="DC47" s="22">
        <v>1.353699</v>
      </c>
      <c r="DD47" s="22">
        <v>1.3093710000000001</v>
      </c>
      <c r="DE47" s="22">
        <v>1.2233080000000001</v>
      </c>
      <c r="DF47" s="22">
        <v>0.83365999999999996</v>
      </c>
      <c r="DG47" s="22">
        <v>0.55244859999999996</v>
      </c>
      <c r="DH47" s="22">
        <v>0.53577719999999995</v>
      </c>
      <c r="DI47" s="22">
        <v>0.79864880000000005</v>
      </c>
      <c r="DJ47" s="22">
        <v>1.573089</v>
      </c>
      <c r="DK47" s="22">
        <v>1.203106</v>
      </c>
      <c r="DL47" s="22">
        <v>1.071401</v>
      </c>
      <c r="DM47" s="22">
        <v>0.74994400000000006</v>
      </c>
      <c r="DN47" s="22">
        <v>1.130549</v>
      </c>
      <c r="DO47" s="22">
        <v>1.1342429999999999</v>
      </c>
      <c r="DP47" s="22">
        <v>1.7799529999999999</v>
      </c>
      <c r="DQ47" s="22">
        <v>1.6499170000000001</v>
      </c>
      <c r="DR47" s="22">
        <v>1.7120109999999999</v>
      </c>
      <c r="DS47" s="22">
        <v>1.6414599999999999</v>
      </c>
      <c r="DT47" s="22">
        <v>1.8861969999999999</v>
      </c>
      <c r="DU47" s="22">
        <v>2.2310340000000002</v>
      </c>
      <c r="DV47" s="22">
        <v>2.4931489999999998</v>
      </c>
      <c r="DW47" s="22">
        <v>3.3293240000000002</v>
      </c>
      <c r="DX47" s="22">
        <v>2.3360020000000001</v>
      </c>
      <c r="DY47" s="22">
        <v>2.0553059999999999</v>
      </c>
      <c r="DZ47" s="22">
        <v>2.402962</v>
      </c>
      <c r="EA47" s="22">
        <v>2.4416699999999998</v>
      </c>
      <c r="EB47" s="22">
        <v>2.0110440000000001</v>
      </c>
      <c r="EC47" s="22">
        <v>2.0723370000000001</v>
      </c>
      <c r="ED47" s="22">
        <v>1.3838239999999999</v>
      </c>
      <c r="EE47" s="22">
        <v>1.010111</v>
      </c>
      <c r="EF47" s="22">
        <v>1.0060469999999999</v>
      </c>
      <c r="EG47" s="22">
        <v>1.4725710000000001</v>
      </c>
      <c r="EH47" s="22">
        <v>2.3621560000000001</v>
      </c>
      <c r="EI47" s="22">
        <v>1.8737459999999999</v>
      </c>
      <c r="EJ47" s="22">
        <v>1.533593</v>
      </c>
      <c r="EK47" s="22">
        <v>1.5434349999999999</v>
      </c>
      <c r="EL47" s="22">
        <v>1.7878769999999999</v>
      </c>
      <c r="EM47" s="22">
        <v>1.7614810000000001</v>
      </c>
      <c r="EN47" s="22">
        <v>2.5485530000000001</v>
      </c>
      <c r="EO47" s="22">
        <v>2.8164739999999999</v>
      </c>
      <c r="EP47" s="22">
        <v>2.7923840000000002</v>
      </c>
      <c r="EQ47" s="22">
        <v>2.647122</v>
      </c>
      <c r="ER47" s="22">
        <v>2.905958</v>
      </c>
      <c r="ES47" s="22">
        <v>3.2615850000000002</v>
      </c>
      <c r="ET47" s="22">
        <v>3.5134379999999998</v>
      </c>
      <c r="EU47" s="22">
        <v>42.951419999999999</v>
      </c>
      <c r="EV47" s="22">
        <v>41.470460000000003</v>
      </c>
      <c r="EW47" s="22">
        <v>41.444879999999998</v>
      </c>
      <c r="EX47" s="22">
        <v>40.482959999999999</v>
      </c>
      <c r="EY47" s="22">
        <v>40.962049999999998</v>
      </c>
      <c r="EZ47" s="22">
        <v>40.911470000000001</v>
      </c>
      <c r="FA47" s="22">
        <v>42.428640000000001</v>
      </c>
      <c r="FB47" s="22">
        <v>43.437989999999999</v>
      </c>
      <c r="FC47" s="22">
        <v>43.953850000000003</v>
      </c>
      <c r="FD47" s="22">
        <v>45.952570000000001</v>
      </c>
      <c r="FE47" s="22">
        <v>49.386710000000001</v>
      </c>
      <c r="FF47" s="22">
        <v>51.493459999999999</v>
      </c>
      <c r="FG47" s="22">
        <v>53.994399999999999</v>
      </c>
      <c r="FH47" s="22">
        <v>56.97128</v>
      </c>
      <c r="FI47" s="22">
        <v>57.039960000000001</v>
      </c>
      <c r="FJ47" s="22">
        <v>57.54965</v>
      </c>
      <c r="FK47" s="22">
        <v>56.560859999999998</v>
      </c>
      <c r="FL47" s="22">
        <v>54.04871</v>
      </c>
      <c r="FM47" s="22">
        <v>51.51099</v>
      </c>
      <c r="FN47" s="22">
        <v>50.499769999999998</v>
      </c>
      <c r="FO47" s="22">
        <v>49.966369999999998</v>
      </c>
      <c r="FP47" s="22">
        <v>49.460410000000003</v>
      </c>
      <c r="FQ47" s="22">
        <v>49.991950000000003</v>
      </c>
      <c r="FR47" s="22">
        <v>49.489139999999999</v>
      </c>
      <c r="FS47" s="22">
        <v>17.801649999999999</v>
      </c>
      <c r="FT47" s="22">
        <v>0.63785599999999998</v>
      </c>
      <c r="FU47" s="22">
        <v>1.072667</v>
      </c>
    </row>
    <row r="48" spans="1:177" x14ac:dyDescent="0.3">
      <c r="A48" s="13" t="s">
        <v>226</v>
      </c>
      <c r="B48" s="13" t="s">
        <v>0</v>
      </c>
      <c r="C48" s="13" t="s">
        <v>263</v>
      </c>
      <c r="D48" s="34" t="s">
        <v>249</v>
      </c>
      <c r="E48" s="23" t="s">
        <v>220</v>
      </c>
      <c r="F48" s="23">
        <v>1973</v>
      </c>
      <c r="G48" s="22">
        <v>2.0883229999999999</v>
      </c>
      <c r="H48" s="22">
        <v>1.560635</v>
      </c>
      <c r="I48" s="22">
        <v>1.475832</v>
      </c>
      <c r="J48" s="22">
        <v>1.503911</v>
      </c>
      <c r="K48" s="22">
        <v>1.3163469999999999</v>
      </c>
      <c r="L48" s="22">
        <v>1.385278</v>
      </c>
      <c r="M48" s="22">
        <v>1.4084449999999999</v>
      </c>
      <c r="N48" s="22">
        <v>1.8950400000000001</v>
      </c>
      <c r="O48" s="22">
        <v>1.6260140000000001</v>
      </c>
      <c r="P48" s="22">
        <v>1.2893790000000001</v>
      </c>
      <c r="Q48" s="22">
        <v>1.1913309999999999</v>
      </c>
      <c r="R48" s="22">
        <v>1.1126039999999999</v>
      </c>
      <c r="S48" s="22">
        <v>4.3076E-3</v>
      </c>
      <c r="T48" s="22">
        <v>0.39057979999999998</v>
      </c>
      <c r="U48" s="22">
        <v>0.29687340000000001</v>
      </c>
      <c r="V48" s="22">
        <v>0.80290600000000001</v>
      </c>
      <c r="W48" s="22">
        <v>0.97898940000000001</v>
      </c>
      <c r="X48" s="22">
        <v>2.5117500000000001</v>
      </c>
      <c r="Y48" s="22">
        <v>2.1085609999999999</v>
      </c>
      <c r="Z48" s="22">
        <v>2.3725040000000002</v>
      </c>
      <c r="AA48" s="22">
        <v>2.3723730000000001</v>
      </c>
      <c r="AB48" s="22">
        <v>2.5780210000000001</v>
      </c>
      <c r="AC48" s="22">
        <v>2.542135</v>
      </c>
      <c r="AD48" s="22">
        <v>2.1930869999999998</v>
      </c>
      <c r="AE48" s="22">
        <v>-0.14633189999999999</v>
      </c>
      <c r="AF48" s="22">
        <v>-0.39878479999999999</v>
      </c>
      <c r="AG48" s="22">
        <v>-0.2376818</v>
      </c>
      <c r="AH48" s="22">
        <v>-0.22744349999999999</v>
      </c>
      <c r="AI48" s="22">
        <v>-0.39929009999999998</v>
      </c>
      <c r="AJ48" s="22">
        <v>-0.311637</v>
      </c>
      <c r="AK48" s="22">
        <v>-0.73659289999999999</v>
      </c>
      <c r="AL48" s="22">
        <v>-0.38912649999999999</v>
      </c>
      <c r="AM48" s="22">
        <v>-0.45511099999999999</v>
      </c>
      <c r="AN48" s="22">
        <v>-0.33129560000000002</v>
      </c>
      <c r="AO48" s="22">
        <v>-0.42087190000000002</v>
      </c>
      <c r="AP48" s="22">
        <v>-2.5186699999999999E-2</v>
      </c>
      <c r="AQ48" s="22">
        <v>8.1626299999999999E-2</v>
      </c>
      <c r="AR48" s="22">
        <v>9.7242800000000004E-2</v>
      </c>
      <c r="AS48" s="22">
        <v>-0.87606919999999999</v>
      </c>
      <c r="AT48" s="22">
        <v>-1.158676</v>
      </c>
      <c r="AU48" s="22">
        <v>-1.201938</v>
      </c>
      <c r="AV48" s="22">
        <v>-0.41306470000000001</v>
      </c>
      <c r="AW48" s="22">
        <v>-1.0988150000000001</v>
      </c>
      <c r="AX48" s="22">
        <v>-0.76959259999999996</v>
      </c>
      <c r="AY48" s="22">
        <v>-0.63287289999999996</v>
      </c>
      <c r="AZ48" s="22">
        <v>-0.18848409999999999</v>
      </c>
      <c r="BA48" s="22">
        <v>-9.4415999999999996E-3</v>
      </c>
      <c r="BB48" s="22">
        <v>2.4802899999999999E-2</v>
      </c>
      <c r="BC48" s="22">
        <v>0.18144250000000001</v>
      </c>
      <c r="BD48" s="22">
        <v>-0.1503207</v>
      </c>
      <c r="BE48" s="22">
        <v>-8.4049499999999999E-2</v>
      </c>
      <c r="BF48" s="22">
        <v>-4.4176199999999999E-2</v>
      </c>
      <c r="BG48" s="22">
        <v>-0.2030942</v>
      </c>
      <c r="BH48" s="22">
        <v>-0.16692750000000001</v>
      </c>
      <c r="BI48" s="22">
        <v>-0.49663020000000002</v>
      </c>
      <c r="BJ48" s="22">
        <v>-0.16983400000000001</v>
      </c>
      <c r="BK48" s="22">
        <v>-0.1016186</v>
      </c>
      <c r="BL48" s="22">
        <v>3.4893300000000002E-2</v>
      </c>
      <c r="BM48" s="22">
        <v>0.1013501</v>
      </c>
      <c r="BN48" s="22">
        <v>0.55984800000000001</v>
      </c>
      <c r="BO48" s="22">
        <v>0.57944890000000004</v>
      </c>
      <c r="BP48" s="22">
        <v>0.43286069999999999</v>
      </c>
      <c r="BQ48" s="22">
        <v>-0.27528580000000002</v>
      </c>
      <c r="BR48" s="22">
        <v>-0.58949750000000001</v>
      </c>
      <c r="BS48" s="22">
        <v>-0.64184790000000003</v>
      </c>
      <c r="BT48" s="22">
        <v>8.3300200000000005E-2</v>
      </c>
      <c r="BU48" s="22">
        <v>-0.66471380000000002</v>
      </c>
      <c r="BV48" s="22">
        <v>-0.46676289999999998</v>
      </c>
      <c r="BW48" s="22">
        <v>-0.37196810000000002</v>
      </c>
      <c r="BX48" s="22">
        <v>5.9539500000000002E-2</v>
      </c>
      <c r="BY48" s="22">
        <v>0.29973159999999999</v>
      </c>
      <c r="BZ48" s="22">
        <v>0.26822059999999998</v>
      </c>
      <c r="CA48" s="22">
        <v>0.40845799999999999</v>
      </c>
      <c r="CB48" s="22">
        <v>2.17649E-2</v>
      </c>
      <c r="CC48" s="22">
        <v>2.2355799999999999E-2</v>
      </c>
      <c r="CD48" s="22">
        <v>8.27542E-2</v>
      </c>
      <c r="CE48" s="22">
        <v>-6.7209500000000005E-2</v>
      </c>
      <c r="CF48" s="22">
        <v>-6.6702200000000003E-2</v>
      </c>
      <c r="CG48" s="22">
        <v>-0.33043270000000002</v>
      </c>
      <c r="CH48" s="22">
        <v>-1.7952699999999999E-2</v>
      </c>
      <c r="CI48" s="22">
        <v>0.14320910000000001</v>
      </c>
      <c r="CJ48" s="22">
        <v>0.28851470000000001</v>
      </c>
      <c r="CK48" s="22">
        <v>0.46303939999999999</v>
      </c>
      <c r="CL48" s="22">
        <v>0.96504109999999999</v>
      </c>
      <c r="CM48" s="22">
        <v>0.92423929999999999</v>
      </c>
      <c r="CN48" s="22">
        <v>0.66530860000000003</v>
      </c>
      <c r="CO48" s="22">
        <v>0.140815</v>
      </c>
      <c r="CP48" s="22">
        <v>-0.19528619999999999</v>
      </c>
      <c r="CQ48" s="22">
        <v>-0.25393130000000003</v>
      </c>
      <c r="CR48" s="22">
        <v>0.42708099999999999</v>
      </c>
      <c r="CS48" s="22">
        <v>-0.36405650000000001</v>
      </c>
      <c r="CT48" s="22">
        <v>-0.25702399999999997</v>
      </c>
      <c r="CU48" s="22">
        <v>-0.1912662</v>
      </c>
      <c r="CV48" s="22">
        <v>0.23131989999999999</v>
      </c>
      <c r="CW48" s="22">
        <v>0.51386410000000005</v>
      </c>
      <c r="CX48" s="22">
        <v>0.436811</v>
      </c>
      <c r="CY48" s="22">
        <v>0.63547350000000002</v>
      </c>
      <c r="CZ48" s="22">
        <v>0.19385040000000001</v>
      </c>
      <c r="DA48" s="22">
        <v>0.12876119999999999</v>
      </c>
      <c r="DB48" s="22">
        <v>0.2096846</v>
      </c>
      <c r="DC48" s="22">
        <v>6.8675200000000006E-2</v>
      </c>
      <c r="DD48" s="22">
        <v>3.3523200000000003E-2</v>
      </c>
      <c r="DE48" s="22">
        <v>-0.1642352</v>
      </c>
      <c r="DF48" s="22">
        <v>0.13392870000000001</v>
      </c>
      <c r="DG48" s="22">
        <v>0.38803690000000002</v>
      </c>
      <c r="DH48" s="22">
        <v>0.54213599999999995</v>
      </c>
      <c r="DI48" s="22">
        <v>0.82472880000000004</v>
      </c>
      <c r="DJ48" s="22">
        <v>1.370234</v>
      </c>
      <c r="DK48" s="22">
        <v>1.2690300000000001</v>
      </c>
      <c r="DL48" s="22">
        <v>0.89775660000000002</v>
      </c>
      <c r="DM48" s="22">
        <v>0.55691579999999996</v>
      </c>
      <c r="DN48" s="22">
        <v>0.19892499999999999</v>
      </c>
      <c r="DO48" s="22">
        <v>0.1339852</v>
      </c>
      <c r="DP48" s="22">
        <v>0.77086180000000004</v>
      </c>
      <c r="DQ48" s="22">
        <v>-6.3399300000000006E-2</v>
      </c>
      <c r="DR48" s="22">
        <v>-4.7285099999999997E-2</v>
      </c>
      <c r="DS48" s="22">
        <v>-1.05643E-2</v>
      </c>
      <c r="DT48" s="22">
        <v>0.40310030000000002</v>
      </c>
      <c r="DU48" s="22">
        <v>0.72799650000000005</v>
      </c>
      <c r="DV48" s="22">
        <v>0.60540139999999998</v>
      </c>
      <c r="DW48" s="22">
        <v>0.96324790000000005</v>
      </c>
      <c r="DX48" s="22">
        <v>0.4423145</v>
      </c>
      <c r="DY48" s="22">
        <v>0.28239350000000002</v>
      </c>
      <c r="DZ48" s="22">
        <v>0.39295180000000002</v>
      </c>
      <c r="EA48" s="22">
        <v>0.26487110000000003</v>
      </c>
      <c r="EB48" s="22">
        <v>0.17823269999999999</v>
      </c>
      <c r="EC48" s="22">
        <v>7.5727500000000003E-2</v>
      </c>
      <c r="ED48" s="22">
        <v>0.35322120000000001</v>
      </c>
      <c r="EE48" s="22">
        <v>0.74152929999999995</v>
      </c>
      <c r="EF48" s="22">
        <v>0.90832500000000005</v>
      </c>
      <c r="EG48" s="22">
        <v>1.346951</v>
      </c>
      <c r="EH48" s="22">
        <v>1.9552689999999999</v>
      </c>
      <c r="EI48" s="22">
        <v>1.7668520000000001</v>
      </c>
      <c r="EJ48" s="22">
        <v>1.233374</v>
      </c>
      <c r="EK48" s="22">
        <v>1.157699</v>
      </c>
      <c r="EL48" s="22">
        <v>0.76810339999999999</v>
      </c>
      <c r="EM48" s="22">
        <v>0.69407509999999994</v>
      </c>
      <c r="EN48" s="22">
        <v>1.2672270000000001</v>
      </c>
      <c r="EO48" s="22">
        <v>0.37070199999999998</v>
      </c>
      <c r="EP48" s="22">
        <v>0.25554460000000001</v>
      </c>
      <c r="EQ48" s="22">
        <v>0.25034050000000002</v>
      </c>
      <c r="ER48" s="22">
        <v>0.65112389999999998</v>
      </c>
      <c r="ES48" s="22">
        <v>1.0371699999999999</v>
      </c>
      <c r="ET48" s="22">
        <v>0.84881910000000005</v>
      </c>
      <c r="EU48" s="22">
        <v>46</v>
      </c>
      <c r="EV48" s="22">
        <v>44.029130000000002</v>
      </c>
      <c r="EW48" s="22">
        <v>45</v>
      </c>
      <c r="EX48" s="22">
        <v>43.05827</v>
      </c>
      <c r="EY48" s="22">
        <v>44.029130000000002</v>
      </c>
      <c r="EZ48" s="22">
        <v>44.94173</v>
      </c>
      <c r="FA48" s="22">
        <v>45.970869999999998</v>
      </c>
      <c r="FB48" s="22">
        <v>45.970869999999998</v>
      </c>
      <c r="FC48" s="22">
        <v>46.970869999999998</v>
      </c>
      <c r="FD48" s="22">
        <v>47.94173</v>
      </c>
      <c r="FE48" s="22">
        <v>51.825200000000002</v>
      </c>
      <c r="FF48" s="22">
        <v>52</v>
      </c>
      <c r="FG48" s="22">
        <v>54</v>
      </c>
      <c r="FH48" s="22">
        <v>55.94173</v>
      </c>
      <c r="FI48" s="22">
        <v>55.05827</v>
      </c>
      <c r="FJ48" s="22">
        <v>56.087400000000002</v>
      </c>
      <c r="FK48" s="22">
        <v>54.087400000000002</v>
      </c>
      <c r="FL48" s="22">
        <v>53.087400000000002</v>
      </c>
      <c r="FM48" s="22">
        <v>52.05827</v>
      </c>
      <c r="FN48" s="22">
        <v>52.05827</v>
      </c>
      <c r="FO48" s="22">
        <v>52</v>
      </c>
      <c r="FP48" s="22">
        <v>50.970869999999998</v>
      </c>
      <c r="FQ48" s="22">
        <v>51.029130000000002</v>
      </c>
      <c r="FR48" s="22">
        <v>51.029130000000002</v>
      </c>
      <c r="FS48" s="22">
        <v>5.1802440000000001</v>
      </c>
      <c r="FT48" s="22">
        <v>0.2371164</v>
      </c>
      <c r="FU48" s="22">
        <v>0.39293410000000001</v>
      </c>
    </row>
    <row r="49" spans="1:177" x14ac:dyDescent="0.3">
      <c r="A49" s="13" t="s">
        <v>226</v>
      </c>
      <c r="B49" s="13" t="s">
        <v>0</v>
      </c>
      <c r="C49" s="13" t="s">
        <v>263</v>
      </c>
      <c r="D49" s="34" t="s">
        <v>249</v>
      </c>
      <c r="E49" s="23" t="s">
        <v>221</v>
      </c>
      <c r="F49" s="23">
        <v>2019</v>
      </c>
      <c r="G49" s="22">
        <v>2.8177699999999999</v>
      </c>
      <c r="H49" s="22">
        <v>2.0393159999999999</v>
      </c>
      <c r="I49" s="22">
        <v>1.340497</v>
      </c>
      <c r="J49" s="22">
        <v>1.7983720000000001</v>
      </c>
      <c r="K49" s="22">
        <v>2.1455630000000001</v>
      </c>
      <c r="L49" s="22">
        <v>2.5382380000000002</v>
      </c>
      <c r="M49" s="22">
        <v>2.8698380000000001</v>
      </c>
      <c r="N49" s="22">
        <v>2.5373559999999999</v>
      </c>
      <c r="O49" s="22">
        <v>1.548074</v>
      </c>
      <c r="P49" s="22">
        <v>0.6861891</v>
      </c>
      <c r="Q49" s="22">
        <v>8.01539E-2</v>
      </c>
      <c r="R49" s="22">
        <v>8.2217499999999999E-2</v>
      </c>
      <c r="S49" s="22">
        <v>-1.042008</v>
      </c>
      <c r="T49" s="22">
        <v>-0.83493790000000001</v>
      </c>
      <c r="U49" s="22">
        <v>0.1069218</v>
      </c>
      <c r="V49" s="22">
        <v>1.1097129999999999</v>
      </c>
      <c r="W49" s="22">
        <v>2.3000729999999998</v>
      </c>
      <c r="X49" s="22">
        <v>2.9980069999999999</v>
      </c>
      <c r="Y49" s="22">
        <v>3.5070269999999999</v>
      </c>
      <c r="Z49" s="22">
        <v>3.7126109999999999</v>
      </c>
      <c r="AA49" s="22">
        <v>3.617505</v>
      </c>
      <c r="AB49" s="22">
        <v>3.3091140000000001</v>
      </c>
      <c r="AC49" s="22">
        <v>3.03206</v>
      </c>
      <c r="AD49" s="22">
        <v>3.002434</v>
      </c>
      <c r="AE49" s="22">
        <v>-0.29487459999999999</v>
      </c>
      <c r="AF49" s="22">
        <v>-1.1139330000000001</v>
      </c>
      <c r="AG49" s="22">
        <v>-2.188672</v>
      </c>
      <c r="AH49" s="22">
        <v>-1.4058660000000001</v>
      </c>
      <c r="AI49" s="22">
        <v>-1.031277</v>
      </c>
      <c r="AJ49" s="22">
        <v>-0.21237329999999999</v>
      </c>
      <c r="AK49" s="22">
        <v>-0.3936384</v>
      </c>
      <c r="AL49" s="22">
        <v>-0.38617699999999999</v>
      </c>
      <c r="AM49" s="22">
        <v>-0.52426680000000003</v>
      </c>
      <c r="AN49" s="22">
        <v>-0.70533230000000002</v>
      </c>
      <c r="AO49" s="22">
        <v>-0.94003749999999997</v>
      </c>
      <c r="AP49" s="22">
        <v>-0.8078476</v>
      </c>
      <c r="AQ49" s="22">
        <v>-0.81171150000000003</v>
      </c>
      <c r="AR49" s="22">
        <v>-0.46591369999999999</v>
      </c>
      <c r="AS49" s="22">
        <v>-0.89522360000000001</v>
      </c>
      <c r="AT49" s="22">
        <v>-6.1202300000000001E-2</v>
      </c>
      <c r="AU49" s="22">
        <v>0.22040599999999999</v>
      </c>
      <c r="AV49" s="22">
        <v>-0.21941289999999999</v>
      </c>
      <c r="AW49" s="22">
        <v>-0.71075310000000003</v>
      </c>
      <c r="AX49" s="22">
        <v>-0.51243139999999998</v>
      </c>
      <c r="AY49" s="22">
        <v>-0.46400930000000001</v>
      </c>
      <c r="AZ49" s="22">
        <v>-0.68753969999999998</v>
      </c>
      <c r="BA49" s="22">
        <v>-0.58510039999999996</v>
      </c>
      <c r="BB49" s="22">
        <v>-0.29408279999999998</v>
      </c>
      <c r="BC49" s="22">
        <v>0.56724330000000001</v>
      </c>
      <c r="BD49" s="22">
        <v>-0.1817154</v>
      </c>
      <c r="BE49" s="22">
        <v>-1.004111</v>
      </c>
      <c r="BF49" s="22">
        <v>-0.38188810000000001</v>
      </c>
      <c r="BG49" s="22">
        <v>-6.7525299999999996E-2</v>
      </c>
      <c r="BH49" s="22">
        <v>0.40281800000000001</v>
      </c>
      <c r="BI49" s="22">
        <v>0.33705469999999998</v>
      </c>
      <c r="BJ49" s="22">
        <v>7.0138400000000004E-2</v>
      </c>
      <c r="BK49" s="22">
        <v>-0.20679230000000001</v>
      </c>
      <c r="BL49" s="22">
        <v>-0.38669369999999997</v>
      </c>
      <c r="BM49" s="22">
        <v>-0.49842249999999999</v>
      </c>
      <c r="BN49" s="22">
        <v>-0.26376749999999999</v>
      </c>
      <c r="BO49" s="22">
        <v>-0.37342979999999998</v>
      </c>
      <c r="BP49" s="22">
        <v>-0.1869865</v>
      </c>
      <c r="BQ49" s="22">
        <v>-0.36061919999999997</v>
      </c>
      <c r="BR49" s="22">
        <v>0.3440262</v>
      </c>
      <c r="BS49" s="22">
        <v>0.62012869999999998</v>
      </c>
      <c r="BT49" s="22">
        <v>0.36074220000000001</v>
      </c>
      <c r="BU49" s="22">
        <v>0.26020729999999997</v>
      </c>
      <c r="BV49" s="22">
        <v>0.4171472</v>
      </c>
      <c r="BW49" s="22">
        <v>0.41476239999999998</v>
      </c>
      <c r="BX49" s="22">
        <v>0.219027</v>
      </c>
      <c r="BY49" s="22">
        <v>0.32310660000000002</v>
      </c>
      <c r="BZ49" s="22">
        <v>0.60688869999999995</v>
      </c>
      <c r="CA49" s="22">
        <v>1.164344</v>
      </c>
      <c r="CB49" s="22">
        <v>0.46393580000000001</v>
      </c>
      <c r="CC49" s="22">
        <v>-0.18368719999999999</v>
      </c>
      <c r="CD49" s="22">
        <v>0.32731569999999999</v>
      </c>
      <c r="CE49" s="22">
        <v>0.59996629999999995</v>
      </c>
      <c r="CF49" s="22">
        <v>0.82889760000000001</v>
      </c>
      <c r="CG49" s="22">
        <v>0.84313059999999995</v>
      </c>
      <c r="CH49" s="22">
        <v>0.3861811</v>
      </c>
      <c r="CI49" s="22">
        <v>1.30896E-2</v>
      </c>
      <c r="CJ49" s="22">
        <v>-0.16600570000000001</v>
      </c>
      <c r="CK49" s="22">
        <v>-0.19256119999999999</v>
      </c>
      <c r="CL49" s="22">
        <v>0.1130607</v>
      </c>
      <c r="CM49" s="22">
        <v>-6.9877300000000003E-2</v>
      </c>
      <c r="CN49" s="22">
        <v>6.1976000000000002E-3</v>
      </c>
      <c r="CO49" s="22">
        <v>9.6462000000000006E-3</v>
      </c>
      <c r="CP49" s="22">
        <v>0.62468610000000002</v>
      </c>
      <c r="CQ49" s="22">
        <v>0.89697530000000003</v>
      </c>
      <c r="CR49" s="22">
        <v>0.76255589999999995</v>
      </c>
      <c r="CS49" s="22">
        <v>0.93269150000000001</v>
      </c>
      <c r="CT49" s="22">
        <v>1.0609710000000001</v>
      </c>
      <c r="CU49" s="22">
        <v>1.0233969999999999</v>
      </c>
      <c r="CV49" s="22">
        <v>0.84691229999999995</v>
      </c>
      <c r="CW49" s="22">
        <v>0.95212799999999997</v>
      </c>
      <c r="CX49" s="22">
        <v>1.230899</v>
      </c>
      <c r="CY49" s="22">
        <v>1.761444</v>
      </c>
      <c r="CZ49" s="22">
        <v>1.1095870000000001</v>
      </c>
      <c r="DA49" s="22">
        <v>0.63673650000000004</v>
      </c>
      <c r="DB49" s="22">
        <v>1.036519</v>
      </c>
      <c r="DC49" s="22">
        <v>1.267458</v>
      </c>
      <c r="DD49" s="22">
        <v>1.254977</v>
      </c>
      <c r="DE49" s="22">
        <v>1.3492059999999999</v>
      </c>
      <c r="DF49" s="22">
        <v>0.70222379999999995</v>
      </c>
      <c r="DG49" s="22">
        <v>0.2329715</v>
      </c>
      <c r="DH49" s="22">
        <v>5.4682300000000003E-2</v>
      </c>
      <c r="DI49" s="22">
        <v>0.1133</v>
      </c>
      <c r="DJ49" s="22">
        <v>0.48988890000000002</v>
      </c>
      <c r="DK49" s="22">
        <v>0.2336752</v>
      </c>
      <c r="DL49" s="22">
        <v>0.1993817</v>
      </c>
      <c r="DM49" s="22">
        <v>0.37991170000000002</v>
      </c>
      <c r="DN49" s="22">
        <v>0.90534619999999999</v>
      </c>
      <c r="DO49" s="22">
        <v>1.1738219999999999</v>
      </c>
      <c r="DP49" s="22">
        <v>1.1643699999999999</v>
      </c>
      <c r="DQ49" s="22">
        <v>1.6051759999999999</v>
      </c>
      <c r="DR49" s="22">
        <v>1.7047939999999999</v>
      </c>
      <c r="DS49" s="22">
        <v>1.6320319999999999</v>
      </c>
      <c r="DT49" s="22">
        <v>1.4747980000000001</v>
      </c>
      <c r="DU49" s="22">
        <v>1.5811489999999999</v>
      </c>
      <c r="DV49" s="22">
        <v>1.8549089999999999</v>
      </c>
      <c r="DW49" s="22">
        <v>2.6235620000000002</v>
      </c>
      <c r="DX49" s="22">
        <v>2.0418050000000001</v>
      </c>
      <c r="DY49" s="22">
        <v>1.8212980000000001</v>
      </c>
      <c r="DZ49" s="22">
        <v>2.0604969999999998</v>
      </c>
      <c r="EA49" s="22">
        <v>2.2312099999999999</v>
      </c>
      <c r="EB49" s="22">
        <v>1.8701680000000001</v>
      </c>
      <c r="EC49" s="22">
        <v>2.0798999999999999</v>
      </c>
      <c r="ED49" s="22">
        <v>1.158539</v>
      </c>
      <c r="EE49" s="22">
        <v>0.55044599999999999</v>
      </c>
      <c r="EF49" s="22">
        <v>0.37332080000000001</v>
      </c>
      <c r="EG49" s="22">
        <v>0.55491509999999999</v>
      </c>
      <c r="EH49" s="22">
        <v>1.0339689999999999</v>
      </c>
      <c r="EI49" s="22">
        <v>0.67195680000000002</v>
      </c>
      <c r="EJ49" s="22">
        <v>0.47830889999999998</v>
      </c>
      <c r="EK49" s="22">
        <v>0.91451610000000005</v>
      </c>
      <c r="EL49" s="22">
        <v>1.310575</v>
      </c>
      <c r="EM49" s="22">
        <v>1.573545</v>
      </c>
      <c r="EN49" s="22">
        <v>1.7445250000000001</v>
      </c>
      <c r="EO49" s="22">
        <v>2.576136</v>
      </c>
      <c r="EP49" s="22">
        <v>2.6343719999999999</v>
      </c>
      <c r="EQ49" s="22">
        <v>2.5108030000000001</v>
      </c>
      <c r="ER49" s="22">
        <v>2.381364</v>
      </c>
      <c r="ES49" s="22">
        <v>2.489357</v>
      </c>
      <c r="ET49" s="22">
        <v>2.755881</v>
      </c>
      <c r="EU49" s="22">
        <v>39.981610000000003</v>
      </c>
      <c r="EV49" s="22">
        <v>38.977930000000001</v>
      </c>
      <c r="EW49" s="22">
        <v>37.981610000000003</v>
      </c>
      <c r="EX49" s="22">
        <v>37.974249999999998</v>
      </c>
      <c r="EY49" s="22">
        <v>37.974249999999998</v>
      </c>
      <c r="EZ49" s="22">
        <v>36.985289999999999</v>
      </c>
      <c r="FA49" s="22">
        <v>38.977930000000001</v>
      </c>
      <c r="FB49" s="22">
        <v>40.970570000000002</v>
      </c>
      <c r="FC49" s="22">
        <v>41.014710000000001</v>
      </c>
      <c r="FD49" s="22">
        <v>44.014710000000001</v>
      </c>
      <c r="FE49" s="22">
        <v>47.011040000000001</v>
      </c>
      <c r="FF49" s="22">
        <v>51</v>
      </c>
      <c r="FG49" s="22">
        <v>53.988959999999999</v>
      </c>
      <c r="FH49" s="22">
        <v>57.974249999999998</v>
      </c>
      <c r="FI49" s="22">
        <v>58.970570000000002</v>
      </c>
      <c r="FJ49" s="22">
        <v>58.974249999999998</v>
      </c>
      <c r="FK49" s="22">
        <v>58.970570000000002</v>
      </c>
      <c r="FL49" s="22">
        <v>54.985289999999999</v>
      </c>
      <c r="FM49" s="22">
        <v>50.977930000000001</v>
      </c>
      <c r="FN49" s="22">
        <v>48.981610000000003</v>
      </c>
      <c r="FO49" s="22">
        <v>47.985289999999999</v>
      </c>
      <c r="FP49" s="22">
        <v>47.988959999999999</v>
      </c>
      <c r="FQ49" s="22">
        <v>48.981610000000003</v>
      </c>
      <c r="FR49" s="22">
        <v>47.988959999999999</v>
      </c>
      <c r="FS49" s="22">
        <v>15.48701</v>
      </c>
      <c r="FT49" s="22">
        <v>0.54097779999999995</v>
      </c>
      <c r="FU49" s="22">
        <v>0.91191599999999995</v>
      </c>
    </row>
    <row r="50" spans="1:177" x14ac:dyDescent="0.3">
      <c r="A50" s="13" t="s">
        <v>226</v>
      </c>
      <c r="B50" s="13" t="s">
        <v>0</v>
      </c>
      <c r="C50" s="13" t="s">
        <v>263</v>
      </c>
      <c r="D50" s="34" t="s">
        <v>238</v>
      </c>
      <c r="E50" s="23" t="s">
        <v>219</v>
      </c>
      <c r="F50" s="23">
        <v>4872</v>
      </c>
      <c r="G50" s="22">
        <v>3.6594000000000002</v>
      </c>
      <c r="H50" s="22">
        <v>3.110007</v>
      </c>
      <c r="I50" s="22">
        <v>2.94604</v>
      </c>
      <c r="J50" s="22">
        <v>2.640142</v>
      </c>
      <c r="K50" s="22">
        <v>2.5822560000000001</v>
      </c>
      <c r="L50" s="22">
        <v>2.9636849999999999</v>
      </c>
      <c r="M50" s="22">
        <v>3.9805969999999999</v>
      </c>
      <c r="N50" s="22">
        <v>2.5302500000000001</v>
      </c>
      <c r="O50" s="22">
        <v>0.21306230000000001</v>
      </c>
      <c r="P50" s="22">
        <v>-1.7819130000000001</v>
      </c>
      <c r="Q50" s="22">
        <v>-4.4279060000000001</v>
      </c>
      <c r="R50" s="22">
        <v>-6.424328</v>
      </c>
      <c r="S50" s="22">
        <v>-7.6320240000000004</v>
      </c>
      <c r="T50" s="22">
        <v>-8.4290520000000004</v>
      </c>
      <c r="U50" s="22">
        <v>-7.6513790000000004</v>
      </c>
      <c r="V50" s="22">
        <v>-5.7516980000000002</v>
      </c>
      <c r="W50" s="22">
        <v>-2.9277760000000002</v>
      </c>
      <c r="X50" s="22">
        <v>0.25592949999999998</v>
      </c>
      <c r="Y50" s="22">
        <v>3.2934190000000001</v>
      </c>
      <c r="Z50" s="22">
        <v>4.9191349999999998</v>
      </c>
      <c r="AA50" s="22">
        <v>5.4814489999999996</v>
      </c>
      <c r="AB50" s="22">
        <v>5.3933260000000001</v>
      </c>
      <c r="AC50" s="22">
        <v>4.6456650000000002</v>
      </c>
      <c r="AD50" s="22">
        <v>3.984283</v>
      </c>
      <c r="AE50" s="22">
        <v>-0.18727199999999999</v>
      </c>
      <c r="AF50" s="22">
        <v>-0.6239384</v>
      </c>
      <c r="AG50" s="22">
        <v>-0.50574269999999999</v>
      </c>
      <c r="AH50" s="22">
        <v>-0.83231759999999999</v>
      </c>
      <c r="AI50" s="22">
        <v>-0.79584069999999996</v>
      </c>
      <c r="AJ50" s="22">
        <v>-0.49170659999999999</v>
      </c>
      <c r="AK50" s="22">
        <v>0.42390949999999999</v>
      </c>
      <c r="AL50" s="22">
        <v>-3.7230600000000003E-2</v>
      </c>
      <c r="AM50" s="22">
        <v>-0.48587419999999998</v>
      </c>
      <c r="AN50" s="22">
        <v>-0.57508979999999998</v>
      </c>
      <c r="AO50" s="22">
        <v>-0.8102007</v>
      </c>
      <c r="AP50" s="22">
        <v>-0.74982139999999997</v>
      </c>
      <c r="AQ50" s="22">
        <v>-0.67758739999999995</v>
      </c>
      <c r="AR50" s="22">
        <v>-1.005787</v>
      </c>
      <c r="AS50" s="22">
        <v>-0.60458959999999995</v>
      </c>
      <c r="AT50" s="22">
        <v>-0.199904</v>
      </c>
      <c r="AU50" s="22">
        <v>0.23583889999999999</v>
      </c>
      <c r="AV50" s="22">
        <v>6.1616600000000001E-2</v>
      </c>
      <c r="AW50" s="22">
        <v>0.24323049999999999</v>
      </c>
      <c r="AX50" s="22">
        <v>0.17951220000000001</v>
      </c>
      <c r="AY50" s="22">
        <v>0.26436900000000002</v>
      </c>
      <c r="AZ50" s="22">
        <v>0.32297989999999999</v>
      </c>
      <c r="BA50" s="22">
        <v>0.25149660000000001</v>
      </c>
      <c r="BB50" s="22">
        <v>0.17107559999999999</v>
      </c>
      <c r="BC50" s="22">
        <v>-1.3836599999999999E-2</v>
      </c>
      <c r="BD50" s="22">
        <v>-0.39482650000000002</v>
      </c>
      <c r="BE50" s="22">
        <v>-0.3062222</v>
      </c>
      <c r="BF50" s="22">
        <v>-0.51746239999999999</v>
      </c>
      <c r="BG50" s="22">
        <v>-0.48966019999999999</v>
      </c>
      <c r="BH50" s="22">
        <v>-0.2397156</v>
      </c>
      <c r="BI50" s="22">
        <v>0.62165400000000004</v>
      </c>
      <c r="BJ50" s="22">
        <v>0.13100310000000001</v>
      </c>
      <c r="BK50" s="22">
        <v>-0.26723150000000001</v>
      </c>
      <c r="BL50" s="22">
        <v>-0.22788130000000001</v>
      </c>
      <c r="BM50" s="22">
        <v>-0.47485379999999999</v>
      </c>
      <c r="BN50" s="22">
        <v>-0.37282749999999998</v>
      </c>
      <c r="BO50" s="22">
        <v>-0.23040769999999999</v>
      </c>
      <c r="BP50" s="22">
        <v>-0.5727314</v>
      </c>
      <c r="BQ50" s="22">
        <v>-0.27454030000000001</v>
      </c>
      <c r="BR50" s="22">
        <v>9.5655199999999996E-2</v>
      </c>
      <c r="BS50" s="22">
        <v>0.47748849999999998</v>
      </c>
      <c r="BT50" s="22">
        <v>0.33526240000000002</v>
      </c>
      <c r="BU50" s="22">
        <v>0.46738289999999999</v>
      </c>
      <c r="BV50" s="22">
        <v>0.35294900000000001</v>
      </c>
      <c r="BW50" s="22">
        <v>0.43039250000000001</v>
      </c>
      <c r="BX50" s="22">
        <v>0.53296160000000004</v>
      </c>
      <c r="BY50" s="22">
        <v>0.38703310000000002</v>
      </c>
      <c r="BZ50" s="22">
        <v>0.31403140000000002</v>
      </c>
      <c r="CA50" s="22">
        <v>0.1062842</v>
      </c>
      <c r="CB50" s="22">
        <v>-0.2361443</v>
      </c>
      <c r="CC50" s="22">
        <v>-0.16803489999999999</v>
      </c>
      <c r="CD50" s="22">
        <v>-0.29939470000000001</v>
      </c>
      <c r="CE50" s="22">
        <v>-0.27760059999999998</v>
      </c>
      <c r="CF50" s="22">
        <v>-6.5187499999999995E-2</v>
      </c>
      <c r="CG50" s="22">
        <v>0.75861129999999999</v>
      </c>
      <c r="CH50" s="22">
        <v>0.2475213</v>
      </c>
      <c r="CI50" s="22">
        <v>-0.11580020000000001</v>
      </c>
      <c r="CJ50" s="22">
        <v>1.25942E-2</v>
      </c>
      <c r="CK50" s="22">
        <v>-0.24259349999999999</v>
      </c>
      <c r="CL50" s="22">
        <v>-0.11172269999999999</v>
      </c>
      <c r="CM50" s="22">
        <v>7.9307699999999995E-2</v>
      </c>
      <c r="CN50" s="22">
        <v>-0.27279870000000001</v>
      </c>
      <c r="CO50" s="22">
        <v>-4.59491E-2</v>
      </c>
      <c r="CP50" s="22">
        <v>0.30035859999999998</v>
      </c>
      <c r="CQ50" s="22">
        <v>0.64485429999999999</v>
      </c>
      <c r="CR50" s="22">
        <v>0.52478860000000005</v>
      </c>
      <c r="CS50" s="22">
        <v>0.62263020000000002</v>
      </c>
      <c r="CT50" s="22">
        <v>0.47307080000000001</v>
      </c>
      <c r="CU50" s="22">
        <v>0.54537990000000003</v>
      </c>
      <c r="CV50" s="22">
        <v>0.67839430000000001</v>
      </c>
      <c r="CW50" s="22">
        <v>0.48090519999999998</v>
      </c>
      <c r="CX50" s="22">
        <v>0.41304220000000003</v>
      </c>
      <c r="CY50" s="22">
        <v>0.2264051</v>
      </c>
      <c r="CZ50" s="22">
        <v>-7.7462199999999995E-2</v>
      </c>
      <c r="DA50" s="22">
        <v>-2.9847499999999999E-2</v>
      </c>
      <c r="DB50" s="22">
        <v>-8.1326999999999997E-2</v>
      </c>
      <c r="DC50" s="22">
        <v>-6.5540899999999999E-2</v>
      </c>
      <c r="DD50" s="22">
        <v>0.1093407</v>
      </c>
      <c r="DE50" s="22">
        <v>0.89556860000000005</v>
      </c>
      <c r="DF50" s="22">
        <v>0.36403950000000002</v>
      </c>
      <c r="DG50" s="22">
        <v>3.5631099999999999E-2</v>
      </c>
      <c r="DH50" s="22">
        <v>0.25306980000000001</v>
      </c>
      <c r="DI50" s="22">
        <v>-1.03333E-2</v>
      </c>
      <c r="DJ50" s="22">
        <v>0.14938209999999999</v>
      </c>
      <c r="DK50" s="22">
        <v>0.38902300000000001</v>
      </c>
      <c r="DL50" s="22">
        <v>2.7134100000000001E-2</v>
      </c>
      <c r="DM50" s="22">
        <v>0.1826421</v>
      </c>
      <c r="DN50" s="22">
        <v>0.50506200000000001</v>
      </c>
      <c r="DO50" s="22">
        <v>0.8122201</v>
      </c>
      <c r="DP50" s="22">
        <v>0.71431480000000003</v>
      </c>
      <c r="DQ50" s="22">
        <v>0.77787740000000005</v>
      </c>
      <c r="DR50" s="22">
        <v>0.59319259999999996</v>
      </c>
      <c r="DS50" s="22">
        <v>0.66036729999999999</v>
      </c>
      <c r="DT50" s="22">
        <v>0.82382690000000003</v>
      </c>
      <c r="DU50" s="22">
        <v>0.57477730000000005</v>
      </c>
      <c r="DV50" s="22">
        <v>0.51205290000000003</v>
      </c>
      <c r="DW50" s="22">
        <v>0.39984039999999998</v>
      </c>
      <c r="DX50" s="22">
        <v>0.1516497</v>
      </c>
      <c r="DY50" s="22">
        <v>0.16967299999999999</v>
      </c>
      <c r="DZ50" s="22">
        <v>0.23352809999999999</v>
      </c>
      <c r="EA50" s="22">
        <v>0.24063960000000001</v>
      </c>
      <c r="EB50" s="22">
        <v>0.36133169999999998</v>
      </c>
      <c r="EC50" s="22">
        <v>1.093313</v>
      </c>
      <c r="ED50" s="22">
        <v>0.5322732</v>
      </c>
      <c r="EE50" s="22">
        <v>0.25427379999999999</v>
      </c>
      <c r="EF50" s="22">
        <v>0.60027830000000004</v>
      </c>
      <c r="EG50" s="22">
        <v>0.32501360000000001</v>
      </c>
      <c r="EH50" s="22">
        <v>0.52637590000000001</v>
      </c>
      <c r="EI50" s="22">
        <v>0.83620289999999997</v>
      </c>
      <c r="EJ50" s="22">
        <v>0.46018949999999997</v>
      </c>
      <c r="EK50" s="22">
        <v>0.51269140000000002</v>
      </c>
      <c r="EL50" s="22">
        <v>0.80062109999999997</v>
      </c>
      <c r="EM50" s="22">
        <v>1.0538700000000001</v>
      </c>
      <c r="EN50" s="22">
        <v>0.98796050000000002</v>
      </c>
      <c r="EO50" s="22">
        <v>1.00203</v>
      </c>
      <c r="EP50" s="22">
        <v>0.76662949999999996</v>
      </c>
      <c r="EQ50" s="22">
        <v>0.82639079999999998</v>
      </c>
      <c r="ER50" s="22">
        <v>1.033809</v>
      </c>
      <c r="ES50" s="22">
        <v>0.7103138</v>
      </c>
      <c r="ET50" s="22">
        <v>0.6550087</v>
      </c>
      <c r="EU50" s="22">
        <v>56.099519999999998</v>
      </c>
      <c r="EV50" s="22">
        <v>55.73001</v>
      </c>
      <c r="EW50" s="22">
        <v>55.500839999999997</v>
      </c>
      <c r="EX50" s="22">
        <v>55.098370000000003</v>
      </c>
      <c r="EY50" s="22">
        <v>55.160710000000002</v>
      </c>
      <c r="EZ50" s="22">
        <v>54.708179999999999</v>
      </c>
      <c r="FA50" s="22">
        <v>54.724209999999999</v>
      </c>
      <c r="FB50" s="22">
        <v>55.690950000000001</v>
      </c>
      <c r="FC50" s="22">
        <v>57.34592</v>
      </c>
      <c r="FD50" s="22">
        <v>59.287759999999999</v>
      </c>
      <c r="FE50" s="22">
        <v>61.461939999999998</v>
      </c>
      <c r="FF50" s="22">
        <v>64.133290000000002</v>
      </c>
      <c r="FG50" s="22">
        <v>65.821470000000005</v>
      </c>
      <c r="FH50" s="22">
        <v>66.832369999999997</v>
      </c>
      <c r="FI50" s="22">
        <v>67.615650000000002</v>
      </c>
      <c r="FJ50" s="22">
        <v>67.455089999999998</v>
      </c>
      <c r="FK50" s="22">
        <v>66.70187</v>
      </c>
      <c r="FL50" s="22">
        <v>65.430109999999999</v>
      </c>
      <c r="FM50" s="22">
        <v>63.825270000000003</v>
      </c>
      <c r="FN50" s="22">
        <v>61.30424</v>
      </c>
      <c r="FO50" s="22">
        <v>58.563920000000003</v>
      </c>
      <c r="FP50" s="22">
        <v>57.266289999999998</v>
      </c>
      <c r="FQ50" s="22">
        <v>56.650309999999998</v>
      </c>
      <c r="FR50" s="22">
        <v>56.432470000000002</v>
      </c>
      <c r="FS50" s="22">
        <v>4.0004150000000003</v>
      </c>
      <c r="FT50" s="22">
        <v>0.25988240000000001</v>
      </c>
      <c r="FU50" s="22">
        <v>0.22749040000000001</v>
      </c>
    </row>
    <row r="51" spans="1:177" x14ac:dyDescent="0.3">
      <c r="A51" s="13" t="s">
        <v>226</v>
      </c>
      <c r="B51" s="13" t="s">
        <v>0</v>
      </c>
      <c r="C51" s="13" t="s">
        <v>263</v>
      </c>
      <c r="D51" s="34" t="s">
        <v>238</v>
      </c>
      <c r="E51" s="23" t="s">
        <v>220</v>
      </c>
      <c r="F51" s="23">
        <v>2414</v>
      </c>
      <c r="G51" s="22">
        <v>1.88995</v>
      </c>
      <c r="H51" s="22">
        <v>1.626479</v>
      </c>
      <c r="I51" s="22">
        <v>1.6579680000000001</v>
      </c>
      <c r="J51" s="22">
        <v>1.56772</v>
      </c>
      <c r="K51" s="22">
        <v>1.3715079999999999</v>
      </c>
      <c r="L51" s="22">
        <v>1.0903210000000001</v>
      </c>
      <c r="M51" s="22">
        <v>1.734324</v>
      </c>
      <c r="N51" s="22">
        <v>1.154077</v>
      </c>
      <c r="O51" s="22">
        <v>0.1840069</v>
      </c>
      <c r="P51" s="22">
        <v>-0.27387430000000001</v>
      </c>
      <c r="Q51" s="22">
        <v>-1.5710980000000001</v>
      </c>
      <c r="R51" s="22">
        <v>-2.5807739999999999</v>
      </c>
      <c r="S51" s="22">
        <v>-3.2026080000000001</v>
      </c>
      <c r="T51" s="22">
        <v>-3.4149349999999998</v>
      </c>
      <c r="U51" s="22">
        <v>-3.044295</v>
      </c>
      <c r="V51" s="22">
        <v>-2.2385579999999998</v>
      </c>
      <c r="W51" s="22">
        <v>-1.058735</v>
      </c>
      <c r="X51" s="22">
        <v>3.1686100000000002E-2</v>
      </c>
      <c r="Y51" s="22">
        <v>1.4515849999999999</v>
      </c>
      <c r="Z51" s="22">
        <v>2.2733680000000001</v>
      </c>
      <c r="AA51" s="22">
        <v>2.6299649999999999</v>
      </c>
      <c r="AB51" s="22">
        <v>2.7682660000000001</v>
      </c>
      <c r="AC51" s="22">
        <v>2.1826249999999998</v>
      </c>
      <c r="AD51" s="22">
        <v>1.865062</v>
      </c>
      <c r="AE51" s="22">
        <v>-0.25141799999999997</v>
      </c>
      <c r="AF51" s="22">
        <v>-0.37467830000000002</v>
      </c>
      <c r="AG51" s="22">
        <v>-0.1179486</v>
      </c>
      <c r="AH51" s="22">
        <v>-5.3984200000000003E-2</v>
      </c>
      <c r="AI51" s="22">
        <v>-0.20555709999999999</v>
      </c>
      <c r="AJ51" s="22">
        <v>-0.77866639999999998</v>
      </c>
      <c r="AK51" s="22">
        <v>-4.3842000000000004E-3</v>
      </c>
      <c r="AL51" s="22">
        <v>-0.224576</v>
      </c>
      <c r="AM51" s="22">
        <v>-0.43245250000000002</v>
      </c>
      <c r="AN51" s="22">
        <v>-0.1420486</v>
      </c>
      <c r="AO51" s="22">
        <v>-0.33537470000000003</v>
      </c>
      <c r="AP51" s="22">
        <v>-0.3282254</v>
      </c>
      <c r="AQ51" s="22">
        <v>-0.19334799999999999</v>
      </c>
      <c r="AR51" s="22">
        <v>-0.19130369999999999</v>
      </c>
      <c r="AS51" s="22">
        <v>-3.51109E-2</v>
      </c>
      <c r="AT51" s="22">
        <v>-1.4299900000000001E-2</v>
      </c>
      <c r="AU51" s="22">
        <v>7.7328800000000003E-2</v>
      </c>
      <c r="AV51" s="22">
        <v>-0.43381380000000003</v>
      </c>
      <c r="AW51" s="22">
        <v>-0.24887889999999999</v>
      </c>
      <c r="AX51" s="22">
        <v>-0.18533240000000001</v>
      </c>
      <c r="AY51" s="22">
        <v>-6.5421099999999996E-2</v>
      </c>
      <c r="AZ51" s="22">
        <v>9.1767399999999999E-2</v>
      </c>
      <c r="BA51" s="22">
        <v>-5.0755399999999999E-2</v>
      </c>
      <c r="BB51" s="22">
        <v>-0.1041792</v>
      </c>
      <c r="BC51" s="22">
        <v>-7.0484000000000005E-2</v>
      </c>
      <c r="BD51" s="22">
        <v>-0.2161661</v>
      </c>
      <c r="BE51" s="22">
        <v>-8.0138999999999991E-3</v>
      </c>
      <c r="BF51" s="22">
        <v>3.8242400000000003E-2</v>
      </c>
      <c r="BG51" s="22">
        <v>-9.0176800000000001E-2</v>
      </c>
      <c r="BH51" s="22">
        <v>-0.52213940000000003</v>
      </c>
      <c r="BI51" s="22">
        <v>0.1069841</v>
      </c>
      <c r="BJ51" s="22">
        <v>-9.5994300000000005E-2</v>
      </c>
      <c r="BK51" s="22">
        <v>-0.28063919999999998</v>
      </c>
      <c r="BL51" s="22">
        <v>0.11585380000000001</v>
      </c>
      <c r="BM51" s="22">
        <v>-0.146647</v>
      </c>
      <c r="BN51" s="22">
        <v>-0.14354720000000001</v>
      </c>
      <c r="BO51" s="22">
        <v>-9.5440000000000004E-3</v>
      </c>
      <c r="BP51" s="22">
        <v>-3.5583299999999998E-2</v>
      </c>
      <c r="BQ51" s="22">
        <v>8.8600700000000004E-2</v>
      </c>
      <c r="BR51" s="22">
        <v>0.13765949999999999</v>
      </c>
      <c r="BS51" s="22">
        <v>0.24909300000000001</v>
      </c>
      <c r="BT51" s="22">
        <v>-0.1885309</v>
      </c>
      <c r="BU51" s="22">
        <v>-5.0398999999999999E-2</v>
      </c>
      <c r="BV51" s="22">
        <v>-2.5174100000000001E-2</v>
      </c>
      <c r="BW51" s="22">
        <v>8.9725399999999997E-2</v>
      </c>
      <c r="BX51" s="22">
        <v>0.30650149999999998</v>
      </c>
      <c r="BY51" s="22">
        <v>5.6151699999999999E-2</v>
      </c>
      <c r="BZ51" s="22">
        <v>8.8138000000000001E-3</v>
      </c>
      <c r="CA51" s="22">
        <v>5.4830400000000001E-2</v>
      </c>
      <c r="CB51" s="22">
        <v>-0.106381</v>
      </c>
      <c r="CC51" s="22">
        <v>6.8126599999999995E-2</v>
      </c>
      <c r="CD51" s="22">
        <v>0.10211820000000001</v>
      </c>
      <c r="CE51" s="22">
        <v>-1.0264799999999999E-2</v>
      </c>
      <c r="CF51" s="22">
        <v>-0.34446969999999999</v>
      </c>
      <c r="CG51" s="22">
        <v>0.18411739999999999</v>
      </c>
      <c r="CH51" s="22">
        <v>-6.9391000000000001E-3</v>
      </c>
      <c r="CI51" s="22">
        <v>-0.1754937</v>
      </c>
      <c r="CJ51" s="22">
        <v>0.29447610000000002</v>
      </c>
      <c r="CK51" s="22">
        <v>-1.5934799999999999E-2</v>
      </c>
      <c r="CL51" s="22">
        <v>-1.5639699999999999E-2</v>
      </c>
      <c r="CM51" s="22">
        <v>0.1177581</v>
      </c>
      <c r="CN51" s="22">
        <v>7.2268100000000002E-2</v>
      </c>
      <c r="CO51" s="22">
        <v>0.17428289999999999</v>
      </c>
      <c r="CP51" s="22">
        <v>0.24290619999999999</v>
      </c>
      <c r="CQ51" s="22">
        <v>0.3680563</v>
      </c>
      <c r="CR51" s="22">
        <v>-1.8648700000000001E-2</v>
      </c>
      <c r="CS51" s="22">
        <v>8.7067500000000006E-2</v>
      </c>
      <c r="CT51" s="22">
        <v>8.5750999999999994E-2</v>
      </c>
      <c r="CU51" s="22">
        <v>0.1971794</v>
      </c>
      <c r="CV51" s="22">
        <v>0.45522570000000001</v>
      </c>
      <c r="CW51" s="22">
        <v>0.13019530000000001</v>
      </c>
      <c r="CX51" s="22">
        <v>8.7072300000000005E-2</v>
      </c>
      <c r="CY51" s="22">
        <v>0.18014469999999999</v>
      </c>
      <c r="CZ51" s="22">
        <v>3.4041000000000002E-3</v>
      </c>
      <c r="DA51" s="22">
        <v>0.14426710000000001</v>
      </c>
      <c r="DB51" s="22">
        <v>0.16599410000000001</v>
      </c>
      <c r="DC51" s="22">
        <v>6.9647200000000006E-2</v>
      </c>
      <c r="DD51" s="22">
        <v>-0.1667999</v>
      </c>
      <c r="DE51" s="22">
        <v>0.2612507</v>
      </c>
      <c r="DF51" s="22">
        <v>8.21162E-2</v>
      </c>
      <c r="DG51" s="22">
        <v>-7.03482E-2</v>
      </c>
      <c r="DH51" s="22">
        <v>0.47309849999999998</v>
      </c>
      <c r="DI51" s="22">
        <v>0.1147774</v>
      </c>
      <c r="DJ51" s="22">
        <v>0.1122678</v>
      </c>
      <c r="DK51" s="22">
        <v>0.24506030000000001</v>
      </c>
      <c r="DL51" s="22">
        <v>0.18011949999999999</v>
      </c>
      <c r="DM51" s="22">
        <v>0.25996520000000001</v>
      </c>
      <c r="DN51" s="22">
        <v>0.34815279999999998</v>
      </c>
      <c r="DO51" s="22">
        <v>0.4870196</v>
      </c>
      <c r="DP51" s="22">
        <v>0.15123349999999999</v>
      </c>
      <c r="DQ51" s="22">
        <v>0.22453409999999999</v>
      </c>
      <c r="DR51" s="22">
        <v>0.19667609999999999</v>
      </c>
      <c r="DS51" s="22">
        <v>0.3046334</v>
      </c>
      <c r="DT51" s="22">
        <v>0.60394990000000004</v>
      </c>
      <c r="DU51" s="22">
        <v>0.2042388</v>
      </c>
      <c r="DV51" s="22">
        <v>0.1653309</v>
      </c>
      <c r="DW51" s="22">
        <v>0.36107869999999997</v>
      </c>
      <c r="DX51" s="22">
        <v>0.16191639999999999</v>
      </c>
      <c r="DY51" s="22">
        <v>0.25420179999999998</v>
      </c>
      <c r="DZ51" s="22">
        <v>0.25822070000000003</v>
      </c>
      <c r="EA51" s="22">
        <v>0.18502750000000001</v>
      </c>
      <c r="EB51" s="22">
        <v>8.9727100000000004E-2</v>
      </c>
      <c r="EC51" s="22">
        <v>0.37261899999999998</v>
      </c>
      <c r="ED51" s="22">
        <v>0.21069779999999999</v>
      </c>
      <c r="EE51" s="22">
        <v>8.1465099999999999E-2</v>
      </c>
      <c r="EF51" s="22">
        <v>0.73100080000000001</v>
      </c>
      <c r="EG51" s="22">
        <v>0.30350500000000002</v>
      </c>
      <c r="EH51" s="22">
        <v>0.29694589999999998</v>
      </c>
      <c r="EI51" s="22">
        <v>0.42886429999999998</v>
      </c>
      <c r="EJ51" s="22">
        <v>0.33583980000000002</v>
      </c>
      <c r="EK51" s="22">
        <v>0.38367679999999998</v>
      </c>
      <c r="EL51" s="22">
        <v>0.50011220000000001</v>
      </c>
      <c r="EM51" s="22">
        <v>0.65878369999999997</v>
      </c>
      <c r="EN51" s="22">
        <v>0.39651639999999999</v>
      </c>
      <c r="EO51" s="22">
        <v>0.423014</v>
      </c>
      <c r="EP51" s="22">
        <v>0.3568344</v>
      </c>
      <c r="EQ51" s="22">
        <v>0.45978000000000002</v>
      </c>
      <c r="ER51" s="22">
        <v>0.81868399999999997</v>
      </c>
      <c r="ES51" s="22">
        <v>0.31114589999999998</v>
      </c>
      <c r="ET51" s="22">
        <v>0.27832380000000001</v>
      </c>
      <c r="EU51" s="22">
        <v>57.933320000000002</v>
      </c>
      <c r="EV51" s="22">
        <v>57.508800000000001</v>
      </c>
      <c r="EW51" s="22">
        <v>57.281559999999999</v>
      </c>
      <c r="EX51" s="22">
        <v>56.887320000000003</v>
      </c>
      <c r="EY51" s="22">
        <v>56.61</v>
      </c>
      <c r="EZ51" s="22">
        <v>56.34422</v>
      </c>
      <c r="FA51" s="22">
        <v>56.290970000000002</v>
      </c>
      <c r="FB51" s="22">
        <v>57.248269999999998</v>
      </c>
      <c r="FC51" s="22">
        <v>58.850679999999997</v>
      </c>
      <c r="FD51" s="22">
        <v>60.34113</v>
      </c>
      <c r="FE51" s="22">
        <v>62.34263</v>
      </c>
      <c r="FF51" s="22">
        <v>64.698319999999995</v>
      </c>
      <c r="FG51" s="22">
        <v>65.690659999999994</v>
      </c>
      <c r="FH51" s="22">
        <v>66.105829999999997</v>
      </c>
      <c r="FI51" s="22">
        <v>66.204319999999996</v>
      </c>
      <c r="FJ51" s="22">
        <v>66.352279999999993</v>
      </c>
      <c r="FK51" s="22">
        <v>65.626639999999995</v>
      </c>
      <c r="FL51" s="22">
        <v>64.402140000000003</v>
      </c>
      <c r="FM51" s="22">
        <v>63.212049999999998</v>
      </c>
      <c r="FN51" s="22">
        <v>61.031129999999997</v>
      </c>
      <c r="FO51" s="22">
        <v>59.202590000000001</v>
      </c>
      <c r="FP51" s="22">
        <v>58.449890000000003</v>
      </c>
      <c r="FQ51" s="22">
        <v>58.562060000000002</v>
      </c>
      <c r="FR51" s="22">
        <v>58.668109999999999</v>
      </c>
      <c r="FS51" s="22">
        <v>2.2301869999999999</v>
      </c>
      <c r="FT51" s="22">
        <v>0.12573960000000001</v>
      </c>
      <c r="FU51" s="22">
        <v>0.1781549</v>
      </c>
    </row>
    <row r="52" spans="1:177" x14ac:dyDescent="0.3">
      <c r="A52" s="13" t="s">
        <v>226</v>
      </c>
      <c r="B52" s="13" t="s">
        <v>0</v>
      </c>
      <c r="C52" s="13" t="s">
        <v>263</v>
      </c>
      <c r="D52" s="34" t="s">
        <v>238</v>
      </c>
      <c r="E52" s="23" t="s">
        <v>221</v>
      </c>
      <c r="F52" s="23">
        <v>2458</v>
      </c>
      <c r="G52" s="22">
        <v>1.773862</v>
      </c>
      <c r="H52" s="22">
        <v>1.4934019999999999</v>
      </c>
      <c r="I52" s="22">
        <v>1.349621</v>
      </c>
      <c r="J52" s="22">
        <v>1.156731</v>
      </c>
      <c r="K52" s="22">
        <v>1.2534799999999999</v>
      </c>
      <c r="L52" s="22">
        <v>1.761598</v>
      </c>
      <c r="M52" s="22">
        <v>2.196418</v>
      </c>
      <c r="N52" s="22">
        <v>1.3478209999999999</v>
      </c>
      <c r="O52" s="22">
        <v>4.4304000000000001E-3</v>
      </c>
      <c r="P52" s="22">
        <v>-1.3975280000000001</v>
      </c>
      <c r="Q52" s="22">
        <v>-2.8076979999999998</v>
      </c>
      <c r="R52" s="22">
        <v>-3.8116029999999999</v>
      </c>
      <c r="S52" s="22">
        <v>-4.3816649999999999</v>
      </c>
      <c r="T52" s="22">
        <v>-4.9169989999999997</v>
      </c>
      <c r="U52" s="22">
        <v>-4.507568</v>
      </c>
      <c r="V52" s="22">
        <v>-3.4411800000000001</v>
      </c>
      <c r="W52" s="22">
        <v>-1.8125530000000001</v>
      </c>
      <c r="X52" s="22">
        <v>0.14549309999999999</v>
      </c>
      <c r="Y52" s="22">
        <v>1.7843880000000001</v>
      </c>
      <c r="Z52" s="22">
        <v>2.606077</v>
      </c>
      <c r="AA52" s="22">
        <v>2.843251</v>
      </c>
      <c r="AB52" s="22">
        <v>2.6867040000000002</v>
      </c>
      <c r="AC52" s="22">
        <v>2.438666</v>
      </c>
      <c r="AD52" s="22">
        <v>2.0985450000000001</v>
      </c>
      <c r="AE52" s="22">
        <v>-7.4366399999999999E-2</v>
      </c>
      <c r="AF52" s="22">
        <v>-0.38555430000000002</v>
      </c>
      <c r="AG52" s="22">
        <v>-0.42228090000000001</v>
      </c>
      <c r="AH52" s="22">
        <v>-0.7475598</v>
      </c>
      <c r="AI52" s="22">
        <v>-0.64294759999999995</v>
      </c>
      <c r="AJ52" s="22">
        <v>1.16826E-2</v>
      </c>
      <c r="AK52" s="22">
        <v>0.27885270000000001</v>
      </c>
      <c r="AL52" s="22">
        <v>2.6103299999999999E-2</v>
      </c>
      <c r="AM52" s="22">
        <v>-0.22420979999999999</v>
      </c>
      <c r="AN52" s="22">
        <v>-0.5222696</v>
      </c>
      <c r="AO52" s="22">
        <v>-0.5970934</v>
      </c>
      <c r="AP52" s="22">
        <v>-0.55410280000000001</v>
      </c>
      <c r="AQ52" s="22">
        <v>-0.58795489999999995</v>
      </c>
      <c r="AR52" s="22">
        <v>-0.82221069999999996</v>
      </c>
      <c r="AS52" s="22">
        <v>-0.5545255</v>
      </c>
      <c r="AT52" s="22">
        <v>-0.24303949999999999</v>
      </c>
      <c r="AU52" s="22">
        <v>5.6592200000000002E-2</v>
      </c>
      <c r="AV52" s="22">
        <v>0.22057650000000001</v>
      </c>
      <c r="AW52" s="22">
        <v>0.26815329999999998</v>
      </c>
      <c r="AX52" s="22">
        <v>0.1714744</v>
      </c>
      <c r="AY52" s="22">
        <v>0.17830689999999999</v>
      </c>
      <c r="AZ52" s="22">
        <v>0.13099620000000001</v>
      </c>
      <c r="BA52" s="22">
        <v>0.1675587</v>
      </c>
      <c r="BB52" s="22">
        <v>0.13486319999999999</v>
      </c>
      <c r="BC52" s="22">
        <v>2.1437000000000001E-3</v>
      </c>
      <c r="BD52" s="22">
        <v>-0.22896079999999999</v>
      </c>
      <c r="BE52" s="22">
        <v>-0.27620840000000002</v>
      </c>
      <c r="BF52" s="22">
        <v>-0.49349910000000002</v>
      </c>
      <c r="BG52" s="22">
        <v>-0.39598450000000002</v>
      </c>
      <c r="BH52" s="22">
        <v>0.1035528</v>
      </c>
      <c r="BI52" s="22">
        <v>0.42381990000000003</v>
      </c>
      <c r="BJ52" s="22">
        <v>0.14399909999999999</v>
      </c>
      <c r="BK52" s="22">
        <v>-7.1370299999999998E-2</v>
      </c>
      <c r="BL52" s="22">
        <v>-0.31538749999999999</v>
      </c>
      <c r="BM52" s="22">
        <v>-0.34996890000000003</v>
      </c>
      <c r="BN52" s="22">
        <v>-0.26505659999999998</v>
      </c>
      <c r="BO52" s="22">
        <v>-0.23503109999999999</v>
      </c>
      <c r="BP52" s="22">
        <v>-0.48295100000000002</v>
      </c>
      <c r="BQ52" s="22">
        <v>-0.29835319999999999</v>
      </c>
      <c r="BR52" s="22">
        <v>-2.3393199999999999E-2</v>
      </c>
      <c r="BS52" s="22">
        <v>0.2199576</v>
      </c>
      <c r="BT52" s="22">
        <v>0.36461100000000002</v>
      </c>
      <c r="BU52" s="22">
        <v>0.39201239999999998</v>
      </c>
      <c r="BV52" s="22">
        <v>0.27548470000000003</v>
      </c>
      <c r="BW52" s="22">
        <v>0.27386630000000001</v>
      </c>
      <c r="BX52" s="22">
        <v>0.2219034</v>
      </c>
      <c r="BY52" s="22">
        <v>0.26129859999999999</v>
      </c>
      <c r="BZ52" s="22">
        <v>0.2353722</v>
      </c>
      <c r="CA52" s="22">
        <v>5.51344E-2</v>
      </c>
      <c r="CB52" s="22">
        <v>-0.12050470000000001</v>
      </c>
      <c r="CC52" s="22">
        <v>-0.1750391</v>
      </c>
      <c r="CD52" s="22">
        <v>-0.31753740000000003</v>
      </c>
      <c r="CE52" s="22">
        <v>-0.22493859999999999</v>
      </c>
      <c r="CF52" s="22">
        <v>0.16718189999999999</v>
      </c>
      <c r="CG52" s="22">
        <v>0.52422369999999996</v>
      </c>
      <c r="CH52" s="22">
        <v>0.2256533</v>
      </c>
      <c r="CI52" s="22">
        <v>3.4485799999999997E-2</v>
      </c>
      <c r="CJ52" s="22">
        <v>-0.17210149999999999</v>
      </c>
      <c r="CK52" s="22">
        <v>-0.1788112</v>
      </c>
      <c r="CL52" s="22">
        <v>-6.4864099999999994E-2</v>
      </c>
      <c r="CM52" s="22">
        <v>9.4029000000000005E-3</v>
      </c>
      <c r="CN52" s="22">
        <v>-0.2479807</v>
      </c>
      <c r="CO52" s="22">
        <v>-0.12092899999999999</v>
      </c>
      <c r="CP52" s="22">
        <v>0.12873319999999999</v>
      </c>
      <c r="CQ52" s="22">
        <v>0.33310410000000001</v>
      </c>
      <c r="CR52" s="22">
        <v>0.46436880000000003</v>
      </c>
      <c r="CS52" s="22">
        <v>0.47779680000000002</v>
      </c>
      <c r="CT52" s="22">
        <v>0.34752179999999999</v>
      </c>
      <c r="CU52" s="22">
        <v>0.34005039999999997</v>
      </c>
      <c r="CV52" s="22">
        <v>0.28486539999999999</v>
      </c>
      <c r="CW52" s="22">
        <v>0.32622259999999997</v>
      </c>
      <c r="CX52" s="22">
        <v>0.30498439999999999</v>
      </c>
      <c r="CY52" s="22">
        <v>0.108125</v>
      </c>
      <c r="CZ52" s="22">
        <v>-1.20485E-2</v>
      </c>
      <c r="DA52" s="22">
        <v>-7.3869699999999996E-2</v>
      </c>
      <c r="DB52" s="22">
        <v>-0.1415757</v>
      </c>
      <c r="DC52" s="22">
        <v>-5.3892799999999998E-2</v>
      </c>
      <c r="DD52" s="22">
        <v>0.23081099999999999</v>
      </c>
      <c r="DE52" s="22">
        <v>0.62462759999999995</v>
      </c>
      <c r="DF52" s="22">
        <v>0.30730750000000001</v>
      </c>
      <c r="DG52" s="22">
        <v>0.14034189999999999</v>
      </c>
      <c r="DH52" s="22">
        <v>-2.88156E-2</v>
      </c>
      <c r="DI52" s="22">
        <v>-7.6536E-3</v>
      </c>
      <c r="DJ52" s="22">
        <v>0.13532849999999999</v>
      </c>
      <c r="DK52" s="22">
        <v>0.25383679999999997</v>
      </c>
      <c r="DL52" s="22">
        <v>-1.3010499999999999E-2</v>
      </c>
      <c r="DM52" s="22">
        <v>5.6495099999999999E-2</v>
      </c>
      <c r="DN52" s="22">
        <v>0.28085959999999999</v>
      </c>
      <c r="DO52" s="22">
        <v>0.44625049999999999</v>
      </c>
      <c r="DP52" s="22">
        <v>0.56412669999999998</v>
      </c>
      <c r="DQ52" s="22">
        <v>0.5635812</v>
      </c>
      <c r="DR52" s="22">
        <v>0.41955900000000002</v>
      </c>
      <c r="DS52" s="22">
        <v>0.4062346</v>
      </c>
      <c r="DT52" s="22">
        <v>0.34782740000000001</v>
      </c>
      <c r="DU52" s="22">
        <v>0.39114650000000001</v>
      </c>
      <c r="DV52" s="22">
        <v>0.3745966</v>
      </c>
      <c r="DW52" s="22">
        <v>0.1846351</v>
      </c>
      <c r="DX52" s="22">
        <v>0.14454500000000001</v>
      </c>
      <c r="DY52" s="22">
        <v>7.2202799999999998E-2</v>
      </c>
      <c r="DZ52" s="22">
        <v>0.1124849</v>
      </c>
      <c r="EA52" s="22">
        <v>0.1930703</v>
      </c>
      <c r="EB52" s="22">
        <v>0.3226812</v>
      </c>
      <c r="EC52" s="22">
        <v>0.76959469999999996</v>
      </c>
      <c r="ED52" s="22">
        <v>0.42520330000000001</v>
      </c>
      <c r="EE52" s="22">
        <v>0.29318139999999998</v>
      </c>
      <c r="EF52" s="22">
        <v>0.17806659999999999</v>
      </c>
      <c r="EG52" s="22">
        <v>0.23947089999999999</v>
      </c>
      <c r="EH52" s="22">
        <v>0.42437459999999999</v>
      </c>
      <c r="EI52" s="22">
        <v>0.60676059999999998</v>
      </c>
      <c r="EJ52" s="22">
        <v>0.32624920000000002</v>
      </c>
      <c r="EK52" s="22">
        <v>0.31266749999999999</v>
      </c>
      <c r="EL52" s="22">
        <v>0.50050589999999995</v>
      </c>
      <c r="EM52" s="22">
        <v>0.60961600000000005</v>
      </c>
      <c r="EN52" s="22">
        <v>0.70816120000000005</v>
      </c>
      <c r="EO52" s="22">
        <v>0.6874403</v>
      </c>
      <c r="EP52" s="22">
        <v>0.52356930000000002</v>
      </c>
      <c r="EQ52" s="22">
        <v>0.50179399999999996</v>
      </c>
      <c r="ER52" s="22">
        <v>0.43873450000000003</v>
      </c>
      <c r="ES52" s="22">
        <v>0.4848864</v>
      </c>
      <c r="ET52" s="22">
        <v>0.47510560000000002</v>
      </c>
      <c r="EU52" s="22">
        <v>54.295929999999998</v>
      </c>
      <c r="EV52" s="22">
        <v>53.980530000000002</v>
      </c>
      <c r="EW52" s="22">
        <v>53.749450000000003</v>
      </c>
      <c r="EX52" s="22">
        <v>53.338889999999999</v>
      </c>
      <c r="EY52" s="22">
        <v>53.735309999999998</v>
      </c>
      <c r="EZ52" s="22">
        <v>53.0991</v>
      </c>
      <c r="FA52" s="22">
        <v>53.183239999999998</v>
      </c>
      <c r="FB52" s="22">
        <v>54.15925</v>
      </c>
      <c r="FC52" s="22">
        <v>55.865900000000003</v>
      </c>
      <c r="FD52" s="22">
        <v>58.25177</v>
      </c>
      <c r="FE52" s="22">
        <v>60.595759999999999</v>
      </c>
      <c r="FF52" s="22">
        <v>63.577570000000001</v>
      </c>
      <c r="FG52" s="22">
        <v>65.950249999999997</v>
      </c>
      <c r="FH52" s="22">
        <v>67.547160000000005</v>
      </c>
      <c r="FI52" s="22">
        <v>69.003969999999995</v>
      </c>
      <c r="FJ52" s="22">
        <v>68.53998</v>
      </c>
      <c r="FK52" s="22">
        <v>67.759619999999998</v>
      </c>
      <c r="FL52" s="22">
        <v>66.441379999999995</v>
      </c>
      <c r="FM52" s="22">
        <v>64.428569999999993</v>
      </c>
      <c r="FN52" s="22">
        <v>61.573070000000001</v>
      </c>
      <c r="FO52" s="22">
        <v>57.935920000000003</v>
      </c>
      <c r="FP52" s="22">
        <v>56.10228</v>
      </c>
      <c r="FQ52" s="22">
        <v>54.770060000000001</v>
      </c>
      <c r="FR52" s="22">
        <v>54.233620000000002</v>
      </c>
      <c r="FS52" s="22">
        <v>2.9610240000000001</v>
      </c>
      <c r="FT52" s="22">
        <v>0.19737959999999999</v>
      </c>
      <c r="FU52" s="22">
        <v>0.14317440000000001</v>
      </c>
    </row>
    <row r="53" spans="1:177" x14ac:dyDescent="0.3">
      <c r="A53" s="13" t="s">
        <v>226</v>
      </c>
      <c r="B53" s="13" t="s">
        <v>0</v>
      </c>
      <c r="C53" s="13" t="s">
        <v>263</v>
      </c>
      <c r="D53" s="34" t="s">
        <v>250</v>
      </c>
      <c r="E53" s="23" t="s">
        <v>219</v>
      </c>
      <c r="F53" s="23">
        <v>4872</v>
      </c>
      <c r="G53" s="22">
        <v>3.7755070000000002</v>
      </c>
      <c r="H53" s="22">
        <v>3.0051749999999999</v>
      </c>
      <c r="I53" s="22">
        <v>3.213902</v>
      </c>
      <c r="J53" s="22">
        <v>2.4877229999999999</v>
      </c>
      <c r="K53" s="22">
        <v>2.5743450000000001</v>
      </c>
      <c r="L53" s="22">
        <v>3.059151</v>
      </c>
      <c r="M53" s="22">
        <v>4.2659609999999999</v>
      </c>
      <c r="N53" s="22">
        <v>3.2112970000000001</v>
      </c>
      <c r="O53" s="22">
        <v>0.96239399999999997</v>
      </c>
      <c r="P53" s="22">
        <v>-2.4306890000000001</v>
      </c>
      <c r="Q53" s="22">
        <v>-7.0395880000000002</v>
      </c>
      <c r="R53" s="22">
        <v>-9.2546879999999998</v>
      </c>
      <c r="S53" s="22">
        <v>-11.01862</v>
      </c>
      <c r="T53" s="22">
        <v>-11.80847</v>
      </c>
      <c r="U53" s="22">
        <v>-10.690329999999999</v>
      </c>
      <c r="V53" s="22">
        <v>-8.5010329999999996</v>
      </c>
      <c r="W53" s="22">
        <v>-4.9279599999999997</v>
      </c>
      <c r="X53" s="22">
        <v>0.26739980000000002</v>
      </c>
      <c r="Y53" s="22">
        <v>3.57335</v>
      </c>
      <c r="Z53" s="22">
        <v>5.6880800000000002</v>
      </c>
      <c r="AA53" s="22">
        <v>6.056216</v>
      </c>
      <c r="AB53" s="22">
        <v>6.1112390000000003</v>
      </c>
      <c r="AC53" s="22">
        <v>4.5071640000000004</v>
      </c>
      <c r="AD53" s="22">
        <v>4.3235150000000004</v>
      </c>
      <c r="AE53" s="22">
        <v>-0.136964</v>
      </c>
      <c r="AF53" s="22">
        <v>-0.95839949999999996</v>
      </c>
      <c r="AG53" s="22">
        <v>-0.33132400000000001</v>
      </c>
      <c r="AH53" s="22">
        <v>-1.2690870000000001</v>
      </c>
      <c r="AI53" s="22">
        <v>-0.82634589999999997</v>
      </c>
      <c r="AJ53" s="22">
        <v>-0.49580039999999997</v>
      </c>
      <c r="AK53" s="22">
        <v>0.43885580000000002</v>
      </c>
      <c r="AL53" s="22">
        <v>-7.0160299999999995E-2</v>
      </c>
      <c r="AM53" s="22">
        <v>-0.75190369999999995</v>
      </c>
      <c r="AN53" s="22">
        <v>-1.076136</v>
      </c>
      <c r="AO53" s="22">
        <v>-1.567895</v>
      </c>
      <c r="AP53" s="22">
        <v>-0.88235390000000002</v>
      </c>
      <c r="AQ53" s="22">
        <v>-0.95330289999999995</v>
      </c>
      <c r="AR53" s="22">
        <v>-1.2720800000000001</v>
      </c>
      <c r="AS53" s="22">
        <v>-0.98857200000000001</v>
      </c>
      <c r="AT53" s="22">
        <v>-0.94101789999999996</v>
      </c>
      <c r="AU53" s="22">
        <v>-0.57417600000000002</v>
      </c>
      <c r="AV53" s="22">
        <v>0.23075509999999999</v>
      </c>
      <c r="AW53" s="22">
        <v>0.21714449999999999</v>
      </c>
      <c r="AX53" s="22">
        <v>0.4140933</v>
      </c>
      <c r="AY53" s="22">
        <v>0.34094609999999997</v>
      </c>
      <c r="AZ53" s="22">
        <v>0.1779569</v>
      </c>
      <c r="BA53" s="22">
        <v>-0.18638930000000001</v>
      </c>
      <c r="BB53" s="22">
        <v>0.14726320000000001</v>
      </c>
      <c r="BC53" s="22">
        <v>7.8526600000000002E-2</v>
      </c>
      <c r="BD53" s="22">
        <v>-0.5765055</v>
      </c>
      <c r="BE53" s="22">
        <v>-6.5850099999999995E-2</v>
      </c>
      <c r="BF53" s="22">
        <v>-0.76851340000000001</v>
      </c>
      <c r="BG53" s="22">
        <v>-0.50994620000000002</v>
      </c>
      <c r="BH53" s="22">
        <v>-0.1820349</v>
      </c>
      <c r="BI53" s="22">
        <v>0.7075998</v>
      </c>
      <c r="BJ53" s="22">
        <v>0.18845590000000001</v>
      </c>
      <c r="BK53" s="22">
        <v>-0.42129430000000001</v>
      </c>
      <c r="BL53" s="22">
        <v>-0.61593070000000005</v>
      </c>
      <c r="BM53" s="22">
        <v>-0.9684296</v>
      </c>
      <c r="BN53" s="22">
        <v>-0.2781864</v>
      </c>
      <c r="BO53" s="22">
        <v>-0.39298090000000002</v>
      </c>
      <c r="BP53" s="22">
        <v>-0.65420199999999995</v>
      </c>
      <c r="BQ53" s="22">
        <v>-0.35073840000000001</v>
      </c>
      <c r="BR53" s="22">
        <v>-0.32437500000000002</v>
      </c>
      <c r="BS53" s="22">
        <v>2.9449400000000001E-2</v>
      </c>
      <c r="BT53" s="22">
        <v>0.74453579999999997</v>
      </c>
      <c r="BU53" s="22">
        <v>0.60408580000000001</v>
      </c>
      <c r="BV53" s="22">
        <v>0.79961990000000005</v>
      </c>
      <c r="BW53" s="22">
        <v>0.66580890000000004</v>
      </c>
      <c r="BX53" s="22">
        <v>0.80512479999999997</v>
      </c>
      <c r="BY53" s="22">
        <v>6.1158700000000003E-2</v>
      </c>
      <c r="BZ53" s="22">
        <v>0.4684508</v>
      </c>
      <c r="CA53" s="22">
        <v>0.2277748</v>
      </c>
      <c r="CB53" s="22">
        <v>-0.31200699999999998</v>
      </c>
      <c r="CC53" s="22">
        <v>0.1180163</v>
      </c>
      <c r="CD53" s="22">
        <v>-0.42181770000000002</v>
      </c>
      <c r="CE53" s="22">
        <v>-0.29080859999999997</v>
      </c>
      <c r="CF53" s="22">
        <v>3.52781E-2</v>
      </c>
      <c r="CG53" s="22">
        <v>0.89373089999999999</v>
      </c>
      <c r="CH53" s="22">
        <v>0.36757269999999997</v>
      </c>
      <c r="CI53" s="22">
        <v>-0.19231509999999999</v>
      </c>
      <c r="CJ53" s="22">
        <v>-0.2971935</v>
      </c>
      <c r="CK53" s="22">
        <v>-0.55324189999999995</v>
      </c>
      <c r="CL53" s="22">
        <v>0.1402582</v>
      </c>
      <c r="CM53" s="22">
        <v>-4.9034999999999999E-3</v>
      </c>
      <c r="CN53" s="22">
        <v>-0.2262615</v>
      </c>
      <c r="CO53" s="22">
        <v>9.1023199999999999E-2</v>
      </c>
      <c r="CP53" s="22">
        <v>0.10271</v>
      </c>
      <c r="CQ53" s="22">
        <v>0.44751859999999999</v>
      </c>
      <c r="CR53" s="22">
        <v>1.100379</v>
      </c>
      <c r="CS53" s="22">
        <v>0.87208010000000002</v>
      </c>
      <c r="CT53" s="22">
        <v>1.0666340000000001</v>
      </c>
      <c r="CU53" s="22">
        <v>0.89080780000000004</v>
      </c>
      <c r="CV53" s="22">
        <v>1.2394989999999999</v>
      </c>
      <c r="CW53" s="22">
        <v>0.2326097</v>
      </c>
      <c r="CX53" s="22">
        <v>0.69090430000000003</v>
      </c>
      <c r="CY53" s="22">
        <v>0.377023</v>
      </c>
      <c r="CZ53" s="22">
        <v>-4.7508399999999999E-2</v>
      </c>
      <c r="DA53" s="22">
        <v>0.3018827</v>
      </c>
      <c r="DB53" s="22">
        <v>-7.5121999999999994E-2</v>
      </c>
      <c r="DC53" s="22">
        <v>-7.1671200000000004E-2</v>
      </c>
      <c r="DD53" s="22">
        <v>0.25259110000000001</v>
      </c>
      <c r="DE53" s="22">
        <v>1.0798620000000001</v>
      </c>
      <c r="DF53" s="22">
        <v>0.54668950000000005</v>
      </c>
      <c r="DG53" s="22">
        <v>3.6664000000000002E-2</v>
      </c>
      <c r="DH53" s="22">
        <v>2.15436E-2</v>
      </c>
      <c r="DI53" s="22">
        <v>-0.13805410000000001</v>
      </c>
      <c r="DJ53" s="22">
        <v>0.55870280000000005</v>
      </c>
      <c r="DK53" s="22">
        <v>0.38317380000000001</v>
      </c>
      <c r="DL53" s="22">
        <v>0.2016791</v>
      </c>
      <c r="DM53" s="22">
        <v>0.5327847</v>
      </c>
      <c r="DN53" s="22">
        <v>0.52979500000000002</v>
      </c>
      <c r="DO53" s="22">
        <v>0.86558769999999996</v>
      </c>
      <c r="DP53" s="22">
        <v>1.4562219999999999</v>
      </c>
      <c r="DQ53" s="22">
        <v>1.140074</v>
      </c>
      <c r="DR53" s="22">
        <v>1.3336490000000001</v>
      </c>
      <c r="DS53" s="22">
        <v>1.115807</v>
      </c>
      <c r="DT53" s="22">
        <v>1.6738740000000001</v>
      </c>
      <c r="DU53" s="22">
        <v>0.40406069999999999</v>
      </c>
      <c r="DV53" s="22">
        <v>0.91335770000000005</v>
      </c>
      <c r="DW53" s="22">
        <v>0.59251359999999997</v>
      </c>
      <c r="DX53" s="22">
        <v>0.3343855</v>
      </c>
      <c r="DY53" s="22">
        <v>0.56735650000000004</v>
      </c>
      <c r="DZ53" s="22">
        <v>0.42545149999999998</v>
      </c>
      <c r="EA53" s="22">
        <v>0.24472859999999999</v>
      </c>
      <c r="EB53" s="22">
        <v>0.56635659999999999</v>
      </c>
      <c r="EC53" s="22">
        <v>1.348606</v>
      </c>
      <c r="ED53" s="22">
        <v>0.80530570000000001</v>
      </c>
      <c r="EE53" s="22">
        <v>0.36727340000000003</v>
      </c>
      <c r="EF53" s="22">
        <v>0.48174939999999999</v>
      </c>
      <c r="EG53" s="22">
        <v>0.46141110000000002</v>
      </c>
      <c r="EH53" s="22">
        <v>1.1628700000000001</v>
      </c>
      <c r="EI53" s="22">
        <v>0.94349590000000005</v>
      </c>
      <c r="EJ53" s="22">
        <v>0.81955719999999999</v>
      </c>
      <c r="EK53" s="22">
        <v>1.1706179999999999</v>
      </c>
      <c r="EL53" s="22">
        <v>1.1464380000000001</v>
      </c>
      <c r="EM53" s="22">
        <v>1.4692130000000001</v>
      </c>
      <c r="EN53" s="22">
        <v>1.970002</v>
      </c>
      <c r="EO53" s="22">
        <v>1.5270159999999999</v>
      </c>
      <c r="EP53" s="22">
        <v>1.719176</v>
      </c>
      <c r="EQ53" s="22">
        <v>1.4406699999999999</v>
      </c>
      <c r="ER53" s="22">
        <v>2.3010419999999998</v>
      </c>
      <c r="ES53" s="22">
        <v>0.65160870000000004</v>
      </c>
      <c r="ET53" s="22">
        <v>1.234545</v>
      </c>
      <c r="EU53" s="22">
        <v>60.508090000000003</v>
      </c>
      <c r="EV53" s="22">
        <v>60.028770000000002</v>
      </c>
      <c r="EW53" s="22">
        <v>60.028770000000002</v>
      </c>
      <c r="EX53" s="22">
        <v>59.520740000000004</v>
      </c>
      <c r="EY53" s="22">
        <v>60.025709999999997</v>
      </c>
      <c r="EZ53" s="22">
        <v>59.998519999999999</v>
      </c>
      <c r="FA53" s="22">
        <v>59.493549999999999</v>
      </c>
      <c r="FB53" s="22">
        <v>59.499670000000002</v>
      </c>
      <c r="FC53" s="22">
        <v>60.51191</v>
      </c>
      <c r="FD53" s="22">
        <v>63.00076</v>
      </c>
      <c r="FE53" s="22">
        <v>66.467429999999993</v>
      </c>
      <c r="FF53" s="22">
        <v>71.504559999999998</v>
      </c>
      <c r="FG53" s="22">
        <v>73.064719999999994</v>
      </c>
      <c r="FH53" s="22">
        <v>73.622540000000001</v>
      </c>
      <c r="FI53" s="22">
        <v>75.111800000000002</v>
      </c>
      <c r="FJ53" s="22">
        <v>75.114500000000007</v>
      </c>
      <c r="FK53" s="22">
        <v>74.181169999999995</v>
      </c>
      <c r="FL53" s="22">
        <v>72.662019999999998</v>
      </c>
      <c r="FM53" s="22">
        <v>70.128690000000006</v>
      </c>
      <c r="FN53" s="22">
        <v>65.07432</v>
      </c>
      <c r="FO53" s="22">
        <v>61.050190000000001</v>
      </c>
      <c r="FP53" s="22">
        <v>58.500790000000002</v>
      </c>
      <c r="FQ53" s="22">
        <v>57.991230000000002</v>
      </c>
      <c r="FR53" s="22">
        <v>57.426119999999997</v>
      </c>
      <c r="FS53" s="22">
        <v>6.6756250000000001</v>
      </c>
      <c r="FT53" s="22">
        <v>0.36811129999999997</v>
      </c>
      <c r="FU53" s="22">
        <v>0.48862899999999998</v>
      </c>
    </row>
    <row r="54" spans="1:177" x14ac:dyDescent="0.3">
      <c r="A54" s="13" t="s">
        <v>226</v>
      </c>
      <c r="B54" s="13" t="s">
        <v>0</v>
      </c>
      <c r="C54" s="13" t="s">
        <v>263</v>
      </c>
      <c r="D54" s="34" t="s">
        <v>250</v>
      </c>
      <c r="E54" s="23" t="s">
        <v>220</v>
      </c>
      <c r="F54" s="23">
        <v>2414</v>
      </c>
      <c r="G54" s="22">
        <v>1.9923329999999999</v>
      </c>
      <c r="H54" s="22">
        <v>1.644191</v>
      </c>
      <c r="I54" s="22">
        <v>1.9183319999999999</v>
      </c>
      <c r="J54" s="22">
        <v>1.5064900000000001</v>
      </c>
      <c r="K54" s="22">
        <v>1.2877879999999999</v>
      </c>
      <c r="L54" s="22">
        <v>1.0915250000000001</v>
      </c>
      <c r="M54" s="22">
        <v>1.9298900000000001</v>
      </c>
      <c r="N54" s="22">
        <v>1.4669410000000001</v>
      </c>
      <c r="O54" s="22">
        <v>0.69810700000000003</v>
      </c>
      <c r="P54" s="22">
        <v>8.8623499999999994E-2</v>
      </c>
      <c r="Q54" s="22">
        <v>-2.1672159999999998</v>
      </c>
      <c r="R54" s="22">
        <v>-2.9488560000000001</v>
      </c>
      <c r="S54" s="22">
        <v>-3.9159199999999998</v>
      </c>
      <c r="T54" s="22">
        <v>-4.3988709999999998</v>
      </c>
      <c r="U54" s="22">
        <v>-3.7167020000000002</v>
      </c>
      <c r="V54" s="22">
        <v>-3.047399</v>
      </c>
      <c r="W54" s="22">
        <v>-1.7940179999999999</v>
      </c>
      <c r="X54" s="22">
        <v>0.32290219999999997</v>
      </c>
      <c r="Y54" s="22">
        <v>1.5390619999999999</v>
      </c>
      <c r="Z54" s="22">
        <v>2.5945019999999999</v>
      </c>
      <c r="AA54" s="22">
        <v>2.9613230000000001</v>
      </c>
      <c r="AB54" s="22">
        <v>3.4611290000000001</v>
      </c>
      <c r="AC54" s="22">
        <v>2.0817909999999999</v>
      </c>
      <c r="AD54" s="22">
        <v>1.879235</v>
      </c>
      <c r="AE54" s="22">
        <v>-0.117655</v>
      </c>
      <c r="AF54" s="22">
        <v>-0.40475129999999998</v>
      </c>
      <c r="AG54" s="22">
        <v>1.8532099999999999E-2</v>
      </c>
      <c r="AH54" s="22">
        <v>-0.13622699999999999</v>
      </c>
      <c r="AI54" s="22">
        <v>-0.35363270000000002</v>
      </c>
      <c r="AJ54" s="22">
        <v>-0.83396490000000001</v>
      </c>
      <c r="AK54" s="22">
        <v>6.8454200000000007E-2</v>
      </c>
      <c r="AL54" s="22">
        <v>-0.2663143</v>
      </c>
      <c r="AM54" s="22">
        <v>-0.62514329999999996</v>
      </c>
      <c r="AN54" s="22">
        <v>-0.25186570000000003</v>
      </c>
      <c r="AO54" s="22">
        <v>-1.113842</v>
      </c>
      <c r="AP54" s="22">
        <v>-0.3731583</v>
      </c>
      <c r="AQ54" s="22">
        <v>-0.29106130000000002</v>
      </c>
      <c r="AR54" s="22">
        <v>-0.13925170000000001</v>
      </c>
      <c r="AS54" s="22">
        <v>3.69571E-2</v>
      </c>
      <c r="AT54" s="22">
        <v>-0.2620635</v>
      </c>
      <c r="AU54" s="22">
        <v>-0.5769261</v>
      </c>
      <c r="AV54" s="22">
        <v>-0.33154240000000001</v>
      </c>
      <c r="AW54" s="22">
        <v>-0.4060917</v>
      </c>
      <c r="AX54" s="22">
        <v>-0.32744509999999999</v>
      </c>
      <c r="AY54" s="22">
        <v>-3.9028E-2</v>
      </c>
      <c r="AZ54" s="22">
        <v>-2.9010999999999999E-2</v>
      </c>
      <c r="BA54" s="22">
        <v>-0.35068300000000002</v>
      </c>
      <c r="BB54" s="22">
        <v>-0.15481929999999999</v>
      </c>
      <c r="BC54" s="22">
        <v>6.5439700000000003E-2</v>
      </c>
      <c r="BD54" s="22">
        <v>-0.20155100000000001</v>
      </c>
      <c r="BE54" s="22">
        <v>0.2136817</v>
      </c>
      <c r="BF54" s="22">
        <v>-1.9000099999999999E-2</v>
      </c>
      <c r="BG54" s="22">
        <v>-0.19833619999999999</v>
      </c>
      <c r="BH54" s="22">
        <v>-0.54651179999999999</v>
      </c>
      <c r="BI54" s="22">
        <v>0.21299280000000001</v>
      </c>
      <c r="BJ54" s="22">
        <v>-9.1208700000000004E-2</v>
      </c>
      <c r="BK54" s="22">
        <v>-0.37755329999999998</v>
      </c>
      <c r="BL54" s="22">
        <v>4.2260499999999999E-2</v>
      </c>
      <c r="BM54" s="22">
        <v>-0.66123779999999999</v>
      </c>
      <c r="BN54" s="22">
        <v>-3.0882000000000001E-3</v>
      </c>
      <c r="BO54" s="22">
        <v>3.0334699999999999E-2</v>
      </c>
      <c r="BP54" s="22">
        <v>0.18050269999999999</v>
      </c>
      <c r="BQ54" s="22">
        <v>0.50902619999999998</v>
      </c>
      <c r="BR54" s="22">
        <v>0.22033320000000001</v>
      </c>
      <c r="BS54" s="22">
        <v>-1.8427999999999999E-3</v>
      </c>
      <c r="BT54" s="22">
        <v>0.1189641</v>
      </c>
      <c r="BU54" s="22">
        <v>-7.1561399999999997E-2</v>
      </c>
      <c r="BV54" s="22">
        <v>4.9070599999999999E-2</v>
      </c>
      <c r="BW54" s="22">
        <v>0.243586</v>
      </c>
      <c r="BX54" s="22">
        <v>0.635432</v>
      </c>
      <c r="BY54" s="22">
        <v>-0.14240449999999999</v>
      </c>
      <c r="BZ54" s="22">
        <v>-1.4169E-3</v>
      </c>
      <c r="CA54" s="22">
        <v>0.19225049999999999</v>
      </c>
      <c r="CB54" s="22">
        <v>-6.0815000000000001E-2</v>
      </c>
      <c r="CC54" s="22">
        <v>0.34884159999999997</v>
      </c>
      <c r="CD54" s="22">
        <v>6.21909E-2</v>
      </c>
      <c r="CE54" s="22">
        <v>-9.0778300000000006E-2</v>
      </c>
      <c r="CF54" s="22">
        <v>-0.34742279999999998</v>
      </c>
      <c r="CG54" s="22">
        <v>0.31309979999999998</v>
      </c>
      <c r="CH54" s="22">
        <v>3.0068899999999999E-2</v>
      </c>
      <c r="CI54" s="22">
        <v>-0.20607329999999999</v>
      </c>
      <c r="CJ54" s="22">
        <v>0.24597140000000001</v>
      </c>
      <c r="CK54" s="22">
        <v>-0.3477654</v>
      </c>
      <c r="CL54" s="22">
        <v>0.25322119999999998</v>
      </c>
      <c r="CM54" s="22">
        <v>0.2529325</v>
      </c>
      <c r="CN54" s="22">
        <v>0.40196369999999998</v>
      </c>
      <c r="CO54" s="22">
        <v>0.83597980000000005</v>
      </c>
      <c r="CP54" s="22">
        <v>0.55443969999999998</v>
      </c>
      <c r="CQ54" s="22">
        <v>0.39645809999999998</v>
      </c>
      <c r="CR54" s="22">
        <v>0.43098360000000002</v>
      </c>
      <c r="CS54" s="22">
        <v>0.16013330000000001</v>
      </c>
      <c r="CT54" s="22">
        <v>0.30984430000000002</v>
      </c>
      <c r="CU54" s="22">
        <v>0.43932349999999998</v>
      </c>
      <c r="CV54" s="22">
        <v>1.095623</v>
      </c>
      <c r="CW54" s="22">
        <v>1.8485999999999999E-3</v>
      </c>
      <c r="CX54" s="22">
        <v>0.10482909999999999</v>
      </c>
      <c r="CY54" s="22">
        <v>0.31906129999999999</v>
      </c>
      <c r="CZ54" s="22">
        <v>7.9920900000000003E-2</v>
      </c>
      <c r="DA54" s="22">
        <v>0.48400159999999998</v>
      </c>
      <c r="DB54" s="22">
        <v>0.14338190000000001</v>
      </c>
      <c r="DC54" s="22">
        <v>1.6779599999999999E-2</v>
      </c>
      <c r="DD54" s="22">
        <v>-0.14833370000000001</v>
      </c>
      <c r="DE54" s="22">
        <v>0.41320679999999999</v>
      </c>
      <c r="DF54" s="22">
        <v>0.15134649999999999</v>
      </c>
      <c r="DG54" s="22">
        <v>-3.4593199999999998E-2</v>
      </c>
      <c r="DH54" s="22">
        <v>0.44968239999999998</v>
      </c>
      <c r="DI54" s="22">
        <v>-3.4292999999999997E-2</v>
      </c>
      <c r="DJ54" s="22">
        <v>0.5095305</v>
      </c>
      <c r="DK54" s="22">
        <v>0.47553030000000002</v>
      </c>
      <c r="DL54" s="22">
        <v>0.6234246</v>
      </c>
      <c r="DM54" s="22">
        <v>1.162933</v>
      </c>
      <c r="DN54" s="22">
        <v>0.88854630000000001</v>
      </c>
      <c r="DO54" s="22">
        <v>0.79475899999999999</v>
      </c>
      <c r="DP54" s="22">
        <v>0.74300299999999997</v>
      </c>
      <c r="DQ54" s="22">
        <v>0.39182790000000001</v>
      </c>
      <c r="DR54" s="22">
        <v>0.57061790000000001</v>
      </c>
      <c r="DS54" s="22">
        <v>0.63506110000000005</v>
      </c>
      <c r="DT54" s="22">
        <v>1.555814</v>
      </c>
      <c r="DU54" s="22">
        <v>0.1461016</v>
      </c>
      <c r="DV54" s="22">
        <v>0.21107509999999999</v>
      </c>
      <c r="DW54" s="22">
        <v>0.50215600000000005</v>
      </c>
      <c r="DX54" s="22">
        <v>0.28312130000000002</v>
      </c>
      <c r="DY54" s="22">
        <v>0.67915119999999995</v>
      </c>
      <c r="DZ54" s="22">
        <v>0.26060889999999998</v>
      </c>
      <c r="EA54" s="22">
        <v>0.17207610000000001</v>
      </c>
      <c r="EB54" s="22">
        <v>0.1391193</v>
      </c>
      <c r="EC54" s="22">
        <v>0.5577453</v>
      </c>
      <c r="ED54" s="22">
        <v>0.32645210000000002</v>
      </c>
      <c r="EE54" s="22">
        <v>0.21299679999999999</v>
      </c>
      <c r="EF54" s="22">
        <v>0.74380860000000004</v>
      </c>
      <c r="EG54" s="22">
        <v>0.4183114</v>
      </c>
      <c r="EH54" s="22">
        <v>0.87960059999999995</v>
      </c>
      <c r="EI54" s="22">
        <v>0.79692629999999998</v>
      </c>
      <c r="EJ54" s="22">
        <v>0.94317910000000005</v>
      </c>
      <c r="EK54" s="22">
        <v>1.6350020000000001</v>
      </c>
      <c r="EL54" s="22">
        <v>1.370943</v>
      </c>
      <c r="EM54" s="22">
        <v>1.369842</v>
      </c>
      <c r="EN54" s="22">
        <v>1.1935100000000001</v>
      </c>
      <c r="EO54" s="22">
        <v>0.72635819999999995</v>
      </c>
      <c r="EP54" s="22">
        <v>0.94713369999999997</v>
      </c>
      <c r="EQ54" s="22">
        <v>0.91767509999999997</v>
      </c>
      <c r="ER54" s="22">
        <v>2.2202570000000001</v>
      </c>
      <c r="ES54" s="22">
        <v>0.35438009999999998</v>
      </c>
      <c r="ET54" s="22">
        <v>0.36447750000000001</v>
      </c>
      <c r="EU54" s="22">
        <v>61.057519999999997</v>
      </c>
      <c r="EV54" s="22">
        <v>60.086280000000002</v>
      </c>
      <c r="EW54" s="22">
        <v>60.086280000000002</v>
      </c>
      <c r="EX54" s="22">
        <v>60.086280000000002</v>
      </c>
      <c r="EY54" s="22">
        <v>60.086280000000002</v>
      </c>
      <c r="EZ54" s="22">
        <v>61.057519999999997</v>
      </c>
      <c r="FA54" s="22">
        <v>61.057519999999997</v>
      </c>
      <c r="FB54" s="22">
        <v>61.057519999999997</v>
      </c>
      <c r="FC54" s="22">
        <v>62.057519999999997</v>
      </c>
      <c r="FD54" s="22">
        <v>64</v>
      </c>
      <c r="FE54" s="22">
        <v>67.942480000000003</v>
      </c>
      <c r="FF54" s="22">
        <v>70.971239999999995</v>
      </c>
      <c r="FG54" s="22">
        <v>72.086269999999999</v>
      </c>
      <c r="FH54" s="22">
        <v>70.143789999999996</v>
      </c>
      <c r="FI54" s="22">
        <v>71.115030000000004</v>
      </c>
      <c r="FJ54" s="22">
        <v>72.143789999999996</v>
      </c>
      <c r="FK54" s="22">
        <v>70.258830000000003</v>
      </c>
      <c r="FL54" s="22">
        <v>69.230069999999998</v>
      </c>
      <c r="FM54" s="22">
        <v>67.172550000000001</v>
      </c>
      <c r="FN54" s="22">
        <v>64.115030000000004</v>
      </c>
      <c r="FO54" s="22">
        <v>61.086280000000002</v>
      </c>
      <c r="FP54" s="22">
        <v>60.028759999999998</v>
      </c>
      <c r="FQ54" s="22">
        <v>60.028759999999998</v>
      </c>
      <c r="FR54" s="22">
        <v>60.942480000000003</v>
      </c>
      <c r="FS54" s="22">
        <v>4.6077859999999999</v>
      </c>
      <c r="FT54" s="22">
        <v>0.21166280000000001</v>
      </c>
      <c r="FU54" s="22">
        <v>0.47230870000000003</v>
      </c>
    </row>
    <row r="55" spans="1:177" x14ac:dyDescent="0.3">
      <c r="A55" s="13" t="s">
        <v>226</v>
      </c>
      <c r="B55" s="13" t="s">
        <v>0</v>
      </c>
      <c r="C55" s="13" t="s">
        <v>263</v>
      </c>
      <c r="D55" s="34" t="s">
        <v>250</v>
      </c>
      <c r="E55" s="23" t="s">
        <v>221</v>
      </c>
      <c r="F55" s="23">
        <v>2458</v>
      </c>
      <c r="G55" s="22">
        <v>1.853696</v>
      </c>
      <c r="H55" s="22">
        <v>1.422911</v>
      </c>
      <c r="I55" s="22">
        <v>1.416787</v>
      </c>
      <c r="J55" s="22">
        <v>1.100779</v>
      </c>
      <c r="K55" s="22">
        <v>1.3215300000000001</v>
      </c>
      <c r="L55" s="22">
        <v>1.8424849999999999</v>
      </c>
      <c r="M55" s="22">
        <v>2.3265150000000001</v>
      </c>
      <c r="N55" s="22">
        <v>1.7162569999999999</v>
      </c>
      <c r="O55" s="22">
        <v>0.2430949</v>
      </c>
      <c r="P55" s="22">
        <v>-2.3688899999999999</v>
      </c>
      <c r="Q55" s="22">
        <v>-4.9122960000000004</v>
      </c>
      <c r="R55" s="22">
        <v>-6.2171940000000001</v>
      </c>
      <c r="S55" s="22">
        <v>-6.9930589999999997</v>
      </c>
      <c r="T55" s="22">
        <v>-7.2173629999999998</v>
      </c>
      <c r="U55" s="22">
        <v>-6.7110890000000003</v>
      </c>
      <c r="V55" s="22">
        <v>-5.2895079999999997</v>
      </c>
      <c r="W55" s="22">
        <v>-3.0595500000000002</v>
      </c>
      <c r="X55" s="22">
        <v>-6.2352600000000001E-2</v>
      </c>
      <c r="Y55" s="22">
        <v>1.9598899999999999</v>
      </c>
      <c r="Z55" s="22">
        <v>3.0532659999999998</v>
      </c>
      <c r="AA55" s="22">
        <v>3.1191170000000001</v>
      </c>
      <c r="AB55" s="22">
        <v>2.8515259999999998</v>
      </c>
      <c r="AC55" s="22">
        <v>2.3846759999999998</v>
      </c>
      <c r="AD55" s="22">
        <v>2.3945310000000002</v>
      </c>
      <c r="AE55" s="22">
        <v>-0.13475570000000001</v>
      </c>
      <c r="AF55" s="22">
        <v>-0.6766489</v>
      </c>
      <c r="AG55" s="22">
        <v>-0.37950640000000002</v>
      </c>
      <c r="AH55" s="22">
        <v>-1.044883</v>
      </c>
      <c r="AI55" s="22">
        <v>-0.58513130000000002</v>
      </c>
      <c r="AJ55" s="22">
        <v>-7.9781999999999995E-3</v>
      </c>
      <c r="AK55" s="22">
        <v>0.21788379999999999</v>
      </c>
      <c r="AL55" s="22">
        <v>-1.68028E-2</v>
      </c>
      <c r="AM55" s="22">
        <v>-0.3976035</v>
      </c>
      <c r="AN55" s="22">
        <v>-0.93577120000000003</v>
      </c>
      <c r="AO55" s="22">
        <v>-0.94070810000000005</v>
      </c>
      <c r="AP55" s="22">
        <v>-0.78967290000000001</v>
      </c>
      <c r="AQ55" s="22">
        <v>-0.87281140000000001</v>
      </c>
      <c r="AR55" s="22">
        <v>-1.2159869999999999</v>
      </c>
      <c r="AS55" s="22">
        <v>-1.1341330000000001</v>
      </c>
      <c r="AT55" s="22">
        <v>-0.96178379999999997</v>
      </c>
      <c r="AU55" s="22">
        <v>-0.45485490000000001</v>
      </c>
      <c r="AV55" s="22">
        <v>0.14171900000000001</v>
      </c>
      <c r="AW55" s="22">
        <v>0.2370102</v>
      </c>
      <c r="AX55" s="22">
        <v>0.35034959999999998</v>
      </c>
      <c r="AY55" s="22">
        <v>0.15077579999999999</v>
      </c>
      <c r="AZ55" s="22">
        <v>2.9288000000000002E-2</v>
      </c>
      <c r="BA55" s="22">
        <v>-8.6974300000000004E-2</v>
      </c>
      <c r="BB55" s="22">
        <v>0.1091666</v>
      </c>
      <c r="BC55" s="22">
        <v>6.9055999999999996E-3</v>
      </c>
      <c r="BD55" s="22">
        <v>-0.3893875</v>
      </c>
      <c r="BE55" s="22">
        <v>-0.22046959999999999</v>
      </c>
      <c r="BF55" s="22">
        <v>-0.64310400000000001</v>
      </c>
      <c r="BG55" s="22">
        <v>-0.3369625</v>
      </c>
      <c r="BH55" s="22">
        <v>0.14896239999999999</v>
      </c>
      <c r="BI55" s="22">
        <v>0.42654609999999998</v>
      </c>
      <c r="BJ55" s="22">
        <v>0.17573340000000001</v>
      </c>
      <c r="BK55" s="22">
        <v>-0.16876430000000001</v>
      </c>
      <c r="BL55" s="22">
        <v>-0.61936480000000005</v>
      </c>
      <c r="BM55" s="22">
        <v>-0.53618169999999998</v>
      </c>
      <c r="BN55" s="22">
        <v>-0.34305370000000002</v>
      </c>
      <c r="BO55" s="22">
        <v>-0.44856049999999997</v>
      </c>
      <c r="BP55" s="22">
        <v>-0.75634559999999995</v>
      </c>
      <c r="BQ55" s="22">
        <v>-0.74959050000000005</v>
      </c>
      <c r="BR55" s="22">
        <v>-0.56389440000000002</v>
      </c>
      <c r="BS55" s="22">
        <v>-0.1122131</v>
      </c>
      <c r="BT55" s="22">
        <v>0.4486773</v>
      </c>
      <c r="BU55" s="22">
        <v>0.47354089999999999</v>
      </c>
      <c r="BV55" s="22">
        <v>0.56641209999999997</v>
      </c>
      <c r="BW55" s="22">
        <v>0.34274009999999999</v>
      </c>
      <c r="BX55" s="22">
        <v>0.21599570000000001</v>
      </c>
      <c r="BY55" s="22">
        <v>7.6629199999999995E-2</v>
      </c>
      <c r="BZ55" s="22">
        <v>0.36140450000000002</v>
      </c>
      <c r="CA55" s="22">
        <v>0.10501969999999999</v>
      </c>
      <c r="CB55" s="22">
        <v>-0.19043119999999999</v>
      </c>
      <c r="CC55" s="22">
        <v>-0.11032110000000001</v>
      </c>
      <c r="CD55" s="22">
        <v>-0.36483330000000003</v>
      </c>
      <c r="CE55" s="22">
        <v>-0.16508149999999999</v>
      </c>
      <c r="CF55" s="22">
        <v>0.25765900000000003</v>
      </c>
      <c r="CG55" s="22">
        <v>0.57106489999999999</v>
      </c>
      <c r="CH55" s="22">
        <v>0.30908340000000001</v>
      </c>
      <c r="CI55" s="22">
        <v>-1.0270899999999999E-2</v>
      </c>
      <c r="CJ55" s="22">
        <v>-0.40022269999999999</v>
      </c>
      <c r="CK55" s="22">
        <v>-0.25600800000000001</v>
      </c>
      <c r="CL55" s="22">
        <v>-3.3726600000000002E-2</v>
      </c>
      <c r="CM55" s="22">
        <v>-0.15472559999999999</v>
      </c>
      <c r="CN55" s="22">
        <v>-0.43799919999999998</v>
      </c>
      <c r="CO55" s="22">
        <v>-0.48325770000000001</v>
      </c>
      <c r="CP55" s="22">
        <v>-0.2883174</v>
      </c>
      <c r="CQ55" s="22">
        <v>0.1250995</v>
      </c>
      <c r="CR55" s="22">
        <v>0.66127559999999996</v>
      </c>
      <c r="CS55" s="22">
        <v>0.63736130000000002</v>
      </c>
      <c r="CT55" s="22">
        <v>0.71605620000000003</v>
      </c>
      <c r="CU55" s="22">
        <v>0.47569400000000001</v>
      </c>
      <c r="CV55" s="22">
        <v>0.34530880000000003</v>
      </c>
      <c r="CW55" s="22">
        <v>0.18994059999999999</v>
      </c>
      <c r="CX55" s="22">
        <v>0.53610380000000002</v>
      </c>
      <c r="CY55" s="22">
        <v>0.2031338</v>
      </c>
      <c r="CZ55" s="22">
        <v>8.5251000000000007E-3</v>
      </c>
      <c r="DA55" s="22">
        <v>-1.7259999999999999E-4</v>
      </c>
      <c r="DB55" s="22">
        <v>-8.6562700000000006E-2</v>
      </c>
      <c r="DC55" s="22">
        <v>6.7993999999999997E-3</v>
      </c>
      <c r="DD55" s="22">
        <v>0.3663555</v>
      </c>
      <c r="DE55" s="22">
        <v>0.71558379999999999</v>
      </c>
      <c r="DF55" s="22">
        <v>0.44243339999999998</v>
      </c>
      <c r="DG55" s="22">
        <v>0.1482224</v>
      </c>
      <c r="DH55" s="22">
        <v>-0.18108050000000001</v>
      </c>
      <c r="DI55" s="22">
        <v>2.4165699999999998E-2</v>
      </c>
      <c r="DJ55" s="22">
        <v>0.27560050000000003</v>
      </c>
      <c r="DK55" s="22">
        <v>0.13910929999999999</v>
      </c>
      <c r="DL55" s="22">
        <v>-0.119653</v>
      </c>
      <c r="DM55" s="22">
        <v>-0.2169248</v>
      </c>
      <c r="DN55" s="22">
        <v>-1.27405E-2</v>
      </c>
      <c r="DO55" s="22">
        <v>0.36241220000000002</v>
      </c>
      <c r="DP55" s="22">
        <v>0.87387400000000004</v>
      </c>
      <c r="DQ55" s="22">
        <v>0.8011817</v>
      </c>
      <c r="DR55" s="22">
        <v>0.86570040000000004</v>
      </c>
      <c r="DS55" s="22">
        <v>0.60864790000000002</v>
      </c>
      <c r="DT55" s="22">
        <v>0.47462199999999999</v>
      </c>
      <c r="DU55" s="22">
        <v>0.30325190000000002</v>
      </c>
      <c r="DV55" s="22">
        <v>0.71080299999999996</v>
      </c>
      <c r="DW55" s="22">
        <v>0.34479500000000002</v>
      </c>
      <c r="DX55" s="22">
        <v>0.2957864</v>
      </c>
      <c r="DY55" s="22">
        <v>0.15886420000000001</v>
      </c>
      <c r="DZ55" s="22">
        <v>0.31521589999999999</v>
      </c>
      <c r="EA55" s="22">
        <v>0.25496829999999998</v>
      </c>
      <c r="EB55" s="22">
        <v>0.52329610000000004</v>
      </c>
      <c r="EC55" s="22">
        <v>0.92424600000000001</v>
      </c>
      <c r="ED55" s="22">
        <v>0.63496960000000002</v>
      </c>
      <c r="EE55" s="22">
        <v>0.3770617</v>
      </c>
      <c r="EF55" s="22">
        <v>0.1353259</v>
      </c>
      <c r="EG55" s="22">
        <v>0.42869210000000002</v>
      </c>
      <c r="EH55" s="22">
        <v>0.72221970000000002</v>
      </c>
      <c r="EI55" s="22">
        <v>0.56336019999999998</v>
      </c>
      <c r="EJ55" s="22">
        <v>0.33998850000000003</v>
      </c>
      <c r="EK55" s="22">
        <v>0.16761760000000001</v>
      </c>
      <c r="EL55" s="22">
        <v>0.38514890000000002</v>
      </c>
      <c r="EM55" s="22">
        <v>0.70505399999999996</v>
      </c>
      <c r="EN55" s="22">
        <v>1.1808320000000001</v>
      </c>
      <c r="EO55" s="22">
        <v>1.037712</v>
      </c>
      <c r="EP55" s="22">
        <v>1.081763</v>
      </c>
      <c r="EQ55" s="22">
        <v>0.8006122</v>
      </c>
      <c r="ER55" s="22">
        <v>0.66132959999999996</v>
      </c>
      <c r="ES55" s="22">
        <v>0.46685539999999998</v>
      </c>
      <c r="ET55" s="22">
        <v>0.96304089999999998</v>
      </c>
      <c r="EU55" s="22">
        <v>59.972830000000002</v>
      </c>
      <c r="EV55" s="22">
        <v>59.972830000000002</v>
      </c>
      <c r="EW55" s="22">
        <v>59.972830000000002</v>
      </c>
      <c r="EX55" s="22">
        <v>58.969810000000003</v>
      </c>
      <c r="EY55" s="22">
        <v>59.966790000000003</v>
      </c>
      <c r="EZ55" s="22">
        <v>58.966790000000003</v>
      </c>
      <c r="FA55" s="22">
        <v>57.969810000000003</v>
      </c>
      <c r="FB55" s="22">
        <v>57.98189</v>
      </c>
      <c r="FC55" s="22">
        <v>59.006039999999999</v>
      </c>
      <c r="FD55" s="22">
        <v>62.027169999999998</v>
      </c>
      <c r="FE55" s="22">
        <v>65.030190000000005</v>
      </c>
      <c r="FF55" s="22">
        <v>72.024150000000006</v>
      </c>
      <c r="FG55" s="22">
        <v>74.018109999999993</v>
      </c>
      <c r="FH55" s="22">
        <v>77.012079999999997</v>
      </c>
      <c r="FI55" s="22">
        <v>79.006039999999999</v>
      </c>
      <c r="FJ55" s="22">
        <v>78.009050000000002</v>
      </c>
      <c r="FK55" s="22">
        <v>78.003020000000006</v>
      </c>
      <c r="FL55" s="22">
        <v>76.006039999999999</v>
      </c>
      <c r="FM55" s="22">
        <v>73.009050000000002</v>
      </c>
      <c r="FN55" s="22">
        <v>66.009050000000002</v>
      </c>
      <c r="FO55" s="22">
        <v>61.015090000000001</v>
      </c>
      <c r="FP55" s="22">
        <v>57.012079999999997</v>
      </c>
      <c r="FQ55" s="22">
        <v>56.006039999999999</v>
      </c>
      <c r="FR55" s="22">
        <v>54</v>
      </c>
      <c r="FS55" s="22">
        <v>4.5894820000000003</v>
      </c>
      <c r="FT55" s="22">
        <v>0.26936159999999998</v>
      </c>
      <c r="FU55" s="22">
        <v>0.26671309999999998</v>
      </c>
    </row>
    <row r="56" spans="1:177" x14ac:dyDescent="0.3">
      <c r="A56" s="13" t="s">
        <v>226</v>
      </c>
      <c r="B56" s="13" t="s">
        <v>0</v>
      </c>
      <c r="C56" s="13" t="s">
        <v>263</v>
      </c>
      <c r="D56" s="34" t="s">
        <v>239</v>
      </c>
      <c r="E56" s="23" t="s">
        <v>219</v>
      </c>
      <c r="F56" s="23">
        <v>3472</v>
      </c>
      <c r="G56" s="22">
        <v>2.7118639999999998</v>
      </c>
      <c r="H56" s="22">
        <v>2.2827480000000002</v>
      </c>
      <c r="I56" s="22">
        <v>2.1780940000000002</v>
      </c>
      <c r="J56" s="22">
        <v>1.9623649999999999</v>
      </c>
      <c r="K56" s="22">
        <v>1.935465</v>
      </c>
      <c r="L56" s="22">
        <v>2.261679</v>
      </c>
      <c r="M56" s="22">
        <v>3.164336</v>
      </c>
      <c r="N56" s="22">
        <v>1.839321</v>
      </c>
      <c r="O56" s="22">
        <v>-0.38621529999999998</v>
      </c>
      <c r="P56" s="22">
        <v>-2.3370289999999998</v>
      </c>
      <c r="Q56" s="22">
        <v>-3.8416480000000002</v>
      </c>
      <c r="R56" s="22">
        <v>-4.4730169999999996</v>
      </c>
      <c r="S56" s="22">
        <v>-4.2452300000000003</v>
      </c>
      <c r="T56" s="22">
        <v>-3.4470130000000001</v>
      </c>
      <c r="U56" s="22">
        <v>-1.634841</v>
      </c>
      <c r="V56" s="22">
        <v>0.86658780000000002</v>
      </c>
      <c r="W56" s="22">
        <v>3.0521280000000002</v>
      </c>
      <c r="X56" s="22">
        <v>4.1244579999999997</v>
      </c>
      <c r="Y56" s="22">
        <v>4.5097060000000004</v>
      </c>
      <c r="Z56" s="22">
        <v>4.3674540000000004</v>
      </c>
      <c r="AA56" s="22">
        <v>4.2376930000000002</v>
      </c>
      <c r="AB56" s="22">
        <v>4.0555919999999999</v>
      </c>
      <c r="AC56" s="22">
        <v>3.4796619999999998</v>
      </c>
      <c r="AD56" s="22">
        <v>3.022634</v>
      </c>
      <c r="AE56" s="22">
        <v>-0.13900129999999999</v>
      </c>
      <c r="AF56" s="22">
        <v>-0.45375769999999999</v>
      </c>
      <c r="AG56" s="22">
        <v>-0.36901919999999999</v>
      </c>
      <c r="AH56" s="22">
        <v>-0.6033695</v>
      </c>
      <c r="AI56" s="22">
        <v>-0.57495989999999997</v>
      </c>
      <c r="AJ56" s="22">
        <v>-0.35465340000000001</v>
      </c>
      <c r="AK56" s="22">
        <v>0.3075367</v>
      </c>
      <c r="AL56" s="22">
        <v>-2.63895E-2</v>
      </c>
      <c r="AM56" s="22">
        <v>-0.34923140000000003</v>
      </c>
      <c r="AN56" s="22">
        <v>-0.41299209999999997</v>
      </c>
      <c r="AO56" s="22">
        <v>-0.58212759999999997</v>
      </c>
      <c r="AP56" s="22">
        <v>-0.53835290000000002</v>
      </c>
      <c r="AQ56" s="22">
        <v>-0.48721110000000001</v>
      </c>
      <c r="AR56" s="22">
        <v>-0.72416000000000003</v>
      </c>
      <c r="AS56" s="22">
        <v>-0.43401620000000002</v>
      </c>
      <c r="AT56" s="22">
        <v>-0.1414088</v>
      </c>
      <c r="AU56" s="22">
        <v>0.1787097</v>
      </c>
      <c r="AV56" s="22">
        <v>6.3535800000000003E-2</v>
      </c>
      <c r="AW56" s="22">
        <v>0.2009041</v>
      </c>
      <c r="AX56" s="22">
        <v>0.1467328</v>
      </c>
      <c r="AY56" s="22">
        <v>0.19859250000000001</v>
      </c>
      <c r="AZ56" s="22">
        <v>0.2365092</v>
      </c>
      <c r="BA56" s="22">
        <v>0.1833099</v>
      </c>
      <c r="BB56" s="22">
        <v>0.12514439999999999</v>
      </c>
      <c r="BC56" s="22">
        <v>-1.46809E-2</v>
      </c>
      <c r="BD56" s="22">
        <v>-0.28918199999999999</v>
      </c>
      <c r="BE56" s="22">
        <v>-0.2257815</v>
      </c>
      <c r="BF56" s="22">
        <v>-0.3767974</v>
      </c>
      <c r="BG56" s="22">
        <v>-0.35458339999999999</v>
      </c>
      <c r="BH56" s="22">
        <v>-0.1735505</v>
      </c>
      <c r="BI56" s="22">
        <v>0.44931520000000003</v>
      </c>
      <c r="BJ56" s="22">
        <v>9.4181299999999996E-2</v>
      </c>
      <c r="BK56" s="22">
        <v>-0.19223879999999999</v>
      </c>
      <c r="BL56" s="22">
        <v>-0.16320200000000001</v>
      </c>
      <c r="BM56" s="22">
        <v>-0.34092460000000002</v>
      </c>
      <c r="BN56" s="22">
        <v>-0.26711010000000002</v>
      </c>
      <c r="BO56" s="22">
        <v>-0.16532530000000001</v>
      </c>
      <c r="BP56" s="22">
        <v>-0.41244999999999998</v>
      </c>
      <c r="BQ56" s="22">
        <v>-0.19659699999999999</v>
      </c>
      <c r="BR56" s="22">
        <v>7.1149900000000002E-2</v>
      </c>
      <c r="BS56" s="22">
        <v>0.35228870000000001</v>
      </c>
      <c r="BT56" s="22">
        <v>0.26006990000000002</v>
      </c>
      <c r="BU56" s="22">
        <v>0.36167840000000001</v>
      </c>
      <c r="BV56" s="22">
        <v>0.27101540000000002</v>
      </c>
      <c r="BW56" s="22">
        <v>0.31753890000000001</v>
      </c>
      <c r="BX56" s="22">
        <v>0.3872911</v>
      </c>
      <c r="BY56" s="22">
        <v>0.28042529999999999</v>
      </c>
      <c r="BZ56" s="22">
        <v>0.22769259999999999</v>
      </c>
      <c r="CA56" s="22">
        <v>7.1423E-2</v>
      </c>
      <c r="CB56" s="22">
        <v>-0.1751974</v>
      </c>
      <c r="CC56" s="22">
        <v>-0.1265754</v>
      </c>
      <c r="CD56" s="22">
        <v>-0.21987419999999999</v>
      </c>
      <c r="CE56" s="22">
        <v>-0.2019512</v>
      </c>
      <c r="CF56" s="22">
        <v>-4.8119200000000001E-2</v>
      </c>
      <c r="CG56" s="22">
        <v>0.54751059999999996</v>
      </c>
      <c r="CH56" s="22">
        <v>0.17768819999999999</v>
      </c>
      <c r="CI56" s="22">
        <v>-8.3506200000000003E-2</v>
      </c>
      <c r="CJ56" s="22">
        <v>9.8017999999999994E-3</v>
      </c>
      <c r="CK56" s="22">
        <v>-0.1738681</v>
      </c>
      <c r="CL56" s="22">
        <v>-7.9248200000000005E-2</v>
      </c>
      <c r="CM56" s="22">
        <v>5.7611799999999998E-2</v>
      </c>
      <c r="CN56" s="22">
        <v>-0.1965605</v>
      </c>
      <c r="CO56" s="22">
        <v>-3.2161099999999998E-2</v>
      </c>
      <c r="CP56" s="22">
        <v>0.21836739999999999</v>
      </c>
      <c r="CQ56" s="22">
        <v>0.47250900000000001</v>
      </c>
      <c r="CR56" s="22">
        <v>0.39618880000000001</v>
      </c>
      <c r="CS56" s="22">
        <v>0.47303010000000001</v>
      </c>
      <c r="CT56" s="22">
        <v>0.3570931</v>
      </c>
      <c r="CU56" s="22">
        <v>0.39992090000000002</v>
      </c>
      <c r="CV56" s="22">
        <v>0.4917221</v>
      </c>
      <c r="CW56" s="22">
        <v>0.34768719999999997</v>
      </c>
      <c r="CX56" s="22">
        <v>0.29871720000000002</v>
      </c>
      <c r="CY56" s="22">
        <v>0.157527</v>
      </c>
      <c r="CZ56" s="22">
        <v>-6.1212799999999998E-2</v>
      </c>
      <c r="DA56" s="22">
        <v>-2.7369399999999999E-2</v>
      </c>
      <c r="DB56" s="22">
        <v>-6.2950999999999993E-2</v>
      </c>
      <c r="DC56" s="22">
        <v>-4.9319099999999998E-2</v>
      </c>
      <c r="DD56" s="22">
        <v>7.7312199999999998E-2</v>
      </c>
      <c r="DE56" s="22">
        <v>0.64570609999999995</v>
      </c>
      <c r="DF56" s="22">
        <v>0.26119510000000001</v>
      </c>
      <c r="DG56" s="22">
        <v>2.52264E-2</v>
      </c>
      <c r="DH56" s="22">
        <v>0.18280569999999999</v>
      </c>
      <c r="DI56" s="22">
        <v>-6.8117000000000004E-3</v>
      </c>
      <c r="DJ56" s="22">
        <v>0.1086138</v>
      </c>
      <c r="DK56" s="22">
        <v>0.28054889999999999</v>
      </c>
      <c r="DL56" s="22">
        <v>1.93289E-2</v>
      </c>
      <c r="DM56" s="22">
        <v>0.1322747</v>
      </c>
      <c r="DN56" s="22">
        <v>0.36558489999999999</v>
      </c>
      <c r="DO56" s="22">
        <v>0.59272930000000001</v>
      </c>
      <c r="DP56" s="22">
        <v>0.53230770000000005</v>
      </c>
      <c r="DQ56" s="22">
        <v>0.58438190000000001</v>
      </c>
      <c r="DR56" s="22">
        <v>0.44317079999999998</v>
      </c>
      <c r="DS56" s="22">
        <v>0.48230289999999998</v>
      </c>
      <c r="DT56" s="22">
        <v>0.59615320000000005</v>
      </c>
      <c r="DU56" s="22">
        <v>0.41494910000000002</v>
      </c>
      <c r="DV56" s="22">
        <v>0.36974180000000001</v>
      </c>
      <c r="DW56" s="22">
        <v>0.28184740000000003</v>
      </c>
      <c r="DX56" s="22">
        <v>0.1033628</v>
      </c>
      <c r="DY56" s="22">
        <v>0.1158684</v>
      </c>
      <c r="DZ56" s="22">
        <v>0.16362109999999999</v>
      </c>
      <c r="EA56" s="22">
        <v>0.1710575</v>
      </c>
      <c r="EB56" s="22">
        <v>0.25841510000000001</v>
      </c>
      <c r="EC56" s="22">
        <v>0.78748459999999998</v>
      </c>
      <c r="ED56" s="22">
        <v>0.38176579999999999</v>
      </c>
      <c r="EE56" s="22">
        <v>0.18221909999999999</v>
      </c>
      <c r="EF56" s="22">
        <v>0.43259579999999997</v>
      </c>
      <c r="EG56" s="22">
        <v>0.2343914</v>
      </c>
      <c r="EH56" s="22">
        <v>0.37985659999999999</v>
      </c>
      <c r="EI56" s="22">
        <v>0.60243469999999999</v>
      </c>
      <c r="EJ56" s="22">
        <v>0.33103900000000003</v>
      </c>
      <c r="EK56" s="22">
        <v>0.36969390000000002</v>
      </c>
      <c r="EL56" s="22">
        <v>0.57814359999999998</v>
      </c>
      <c r="EM56" s="22">
        <v>0.76630830000000005</v>
      </c>
      <c r="EN56" s="22">
        <v>0.72884179999999998</v>
      </c>
      <c r="EO56" s="22">
        <v>0.74515620000000005</v>
      </c>
      <c r="EP56" s="22">
        <v>0.56745330000000005</v>
      </c>
      <c r="EQ56" s="22">
        <v>0.60124929999999999</v>
      </c>
      <c r="ER56" s="22">
        <v>0.74693509999999996</v>
      </c>
      <c r="ES56" s="22">
        <v>0.51206459999999998</v>
      </c>
      <c r="ET56" s="22">
        <v>0.47228999999999999</v>
      </c>
      <c r="EU56" s="22">
        <v>53.667020000000001</v>
      </c>
      <c r="EV56" s="22">
        <v>53.125579999999999</v>
      </c>
      <c r="EW56" s="22">
        <v>53.316890000000001</v>
      </c>
      <c r="EX56" s="22">
        <v>52.782899999999998</v>
      </c>
      <c r="EY56" s="22">
        <v>52.058480000000003</v>
      </c>
      <c r="EZ56" s="22">
        <v>51.854669999999999</v>
      </c>
      <c r="FA56" s="22">
        <v>51.752409999999998</v>
      </c>
      <c r="FB56" s="22">
        <v>52.718130000000002</v>
      </c>
      <c r="FC56" s="22">
        <v>58.63673</v>
      </c>
      <c r="FD56" s="22">
        <v>64.994060000000005</v>
      </c>
      <c r="FE56" s="22">
        <v>68.604590000000002</v>
      </c>
      <c r="FF56" s="22">
        <v>70.463369999999998</v>
      </c>
      <c r="FG56" s="22">
        <v>71.622720000000001</v>
      </c>
      <c r="FH56" s="22">
        <v>71.988939999999999</v>
      </c>
      <c r="FI56" s="22">
        <v>71.43844</v>
      </c>
      <c r="FJ56" s="22">
        <v>70.170270000000002</v>
      </c>
      <c r="FK56" s="22">
        <v>67.976460000000003</v>
      </c>
      <c r="FL56" s="22">
        <v>64.256309999999999</v>
      </c>
      <c r="FM56" s="22">
        <v>61.211930000000002</v>
      </c>
      <c r="FN56" s="22">
        <v>59.173699999999997</v>
      </c>
      <c r="FO56" s="22">
        <v>57.532960000000003</v>
      </c>
      <c r="FP56" s="22">
        <v>56.536020000000001</v>
      </c>
      <c r="FQ56" s="22">
        <v>55.601430000000001</v>
      </c>
      <c r="FR56" s="22">
        <v>54.925960000000003</v>
      </c>
      <c r="FS56" s="22">
        <v>2.871559</v>
      </c>
      <c r="FT56" s="22">
        <v>0.18686030000000001</v>
      </c>
      <c r="FU56" s="22">
        <v>0.16315360000000001</v>
      </c>
    </row>
    <row r="57" spans="1:177" x14ac:dyDescent="0.3">
      <c r="A57" s="13" t="s">
        <v>226</v>
      </c>
      <c r="B57" s="13" t="s">
        <v>0</v>
      </c>
      <c r="C57" s="13" t="s">
        <v>263</v>
      </c>
      <c r="D57" s="34" t="s">
        <v>239</v>
      </c>
      <c r="E57" s="23" t="s">
        <v>220</v>
      </c>
      <c r="F57" s="23">
        <v>1732</v>
      </c>
      <c r="G57" s="22">
        <v>1.423224</v>
      </c>
      <c r="H57" s="22">
        <v>1.2066539999999999</v>
      </c>
      <c r="I57" s="22">
        <v>1.2340450000000001</v>
      </c>
      <c r="J57" s="22">
        <v>1.177942</v>
      </c>
      <c r="K57" s="22">
        <v>1.0509980000000001</v>
      </c>
      <c r="L57" s="22">
        <v>0.86364030000000003</v>
      </c>
      <c r="M57" s="22">
        <v>1.3991629999999999</v>
      </c>
      <c r="N57" s="22">
        <v>0.89093230000000001</v>
      </c>
      <c r="O57" s="22">
        <v>-7.3860899999999993E-2</v>
      </c>
      <c r="P57" s="22">
        <v>-0.58014140000000003</v>
      </c>
      <c r="Q57" s="22">
        <v>-1.394245</v>
      </c>
      <c r="R57" s="22">
        <v>-1.7380679999999999</v>
      </c>
      <c r="S57" s="22">
        <v>-1.6005370000000001</v>
      </c>
      <c r="T57" s="22">
        <v>-1.1878979999999999</v>
      </c>
      <c r="U57" s="22">
        <v>-0.390073</v>
      </c>
      <c r="V57" s="22">
        <v>0.6255792</v>
      </c>
      <c r="W57" s="22">
        <v>1.5706549999999999</v>
      </c>
      <c r="X57" s="22">
        <v>1.8522000000000001</v>
      </c>
      <c r="Y57" s="22">
        <v>2.0939950000000001</v>
      </c>
      <c r="Z57" s="22">
        <v>2.066093</v>
      </c>
      <c r="AA57" s="22">
        <v>2.0608900000000001</v>
      </c>
      <c r="AB57" s="22">
        <v>2.1111759999999999</v>
      </c>
      <c r="AC57" s="22">
        <v>1.664201</v>
      </c>
      <c r="AD57" s="22">
        <v>1.4444950000000001</v>
      </c>
      <c r="AE57" s="22">
        <v>-0.18579129999999999</v>
      </c>
      <c r="AF57" s="22">
        <v>-0.2766999</v>
      </c>
      <c r="AG57" s="22">
        <v>-8.9074399999999998E-2</v>
      </c>
      <c r="AH57" s="22">
        <v>-4.1169699999999997E-2</v>
      </c>
      <c r="AI57" s="22">
        <v>-0.15144270000000001</v>
      </c>
      <c r="AJ57" s="22">
        <v>-0.57288839999999996</v>
      </c>
      <c r="AK57" s="22">
        <v>-1.9521E-3</v>
      </c>
      <c r="AL57" s="22">
        <v>-0.16416410000000001</v>
      </c>
      <c r="AM57" s="22">
        <v>-0.3161234</v>
      </c>
      <c r="AN57" s="22">
        <v>-0.1026984</v>
      </c>
      <c r="AO57" s="22">
        <v>-0.24432609999999999</v>
      </c>
      <c r="AP57" s="22">
        <v>-0.23927039999999999</v>
      </c>
      <c r="AQ57" s="22">
        <v>-0.1404956</v>
      </c>
      <c r="AR57" s="22">
        <v>-0.1391609</v>
      </c>
      <c r="AS57" s="22">
        <v>-2.4201899999999998E-2</v>
      </c>
      <c r="AT57" s="22">
        <v>-8.5860999999999993E-3</v>
      </c>
      <c r="AU57" s="22">
        <v>6.0539099999999998E-2</v>
      </c>
      <c r="AV57" s="22">
        <v>-0.30946360000000001</v>
      </c>
      <c r="AW57" s="22">
        <v>-0.16846069999999999</v>
      </c>
      <c r="AX57" s="22">
        <v>-0.1285162</v>
      </c>
      <c r="AY57" s="22">
        <v>-4.4915200000000002E-2</v>
      </c>
      <c r="AZ57" s="22">
        <v>6.92083E-2</v>
      </c>
      <c r="BA57" s="22">
        <v>-3.59475E-2</v>
      </c>
      <c r="BB57" s="22">
        <v>-7.5486899999999996E-2</v>
      </c>
      <c r="BC57" s="22">
        <v>-5.4013899999999997E-2</v>
      </c>
      <c r="BD57" s="22">
        <v>-0.1612905</v>
      </c>
      <c r="BE57" s="22">
        <v>-9.3056000000000007E-3</v>
      </c>
      <c r="BF57" s="22">
        <v>2.57743E-2</v>
      </c>
      <c r="BG57" s="22">
        <v>-6.7378499999999994E-2</v>
      </c>
      <c r="BH57" s="22">
        <v>-0.3853857</v>
      </c>
      <c r="BI57" s="22">
        <v>7.8622399999999995E-2</v>
      </c>
      <c r="BJ57" s="22">
        <v>-7.0841000000000001E-2</v>
      </c>
      <c r="BK57" s="22">
        <v>-0.20570160000000001</v>
      </c>
      <c r="BL57" s="22">
        <v>8.5685300000000006E-2</v>
      </c>
      <c r="BM57" s="22">
        <v>-0.1067337</v>
      </c>
      <c r="BN57" s="22">
        <v>-0.1046677</v>
      </c>
      <c r="BO57" s="22">
        <v>-6.4530000000000004E-3</v>
      </c>
      <c r="BP57" s="22">
        <v>-2.5765199999999999E-2</v>
      </c>
      <c r="BQ57" s="22">
        <v>6.5739800000000001E-2</v>
      </c>
      <c r="BR57" s="22">
        <v>0.1020905</v>
      </c>
      <c r="BS57" s="22">
        <v>0.18561929999999999</v>
      </c>
      <c r="BT57" s="22">
        <v>-0.1306185</v>
      </c>
      <c r="BU57" s="22">
        <v>-2.4061699999999998E-2</v>
      </c>
      <c r="BV57" s="22">
        <v>-1.20827E-2</v>
      </c>
      <c r="BW57" s="22">
        <v>6.7875599999999994E-2</v>
      </c>
      <c r="BX57" s="22">
        <v>0.2259302</v>
      </c>
      <c r="BY57" s="22">
        <v>4.1708299999999997E-2</v>
      </c>
      <c r="BZ57" s="22">
        <v>6.7298999999999996E-3</v>
      </c>
      <c r="CA57" s="22">
        <v>3.7254700000000002E-2</v>
      </c>
      <c r="CB57" s="22">
        <v>-8.1358399999999997E-2</v>
      </c>
      <c r="CC57" s="22">
        <v>4.59421E-2</v>
      </c>
      <c r="CD57" s="22">
        <v>7.2139599999999998E-2</v>
      </c>
      <c r="CE57" s="22">
        <v>-9.1558999999999998E-3</v>
      </c>
      <c r="CF57" s="22">
        <v>-0.25552180000000002</v>
      </c>
      <c r="CG57" s="22">
        <v>0.13442799999999999</v>
      </c>
      <c r="CH57" s="22">
        <v>-6.2058E-3</v>
      </c>
      <c r="CI57" s="22">
        <v>-0.1292238</v>
      </c>
      <c r="CJ57" s="22">
        <v>0.2161592</v>
      </c>
      <c r="CK57" s="22">
        <v>-1.1437599999999999E-2</v>
      </c>
      <c r="CL57" s="22">
        <v>-1.1442300000000001E-2</v>
      </c>
      <c r="CM57" s="22">
        <v>8.6384500000000003E-2</v>
      </c>
      <c r="CN57" s="22">
        <v>5.2772399999999997E-2</v>
      </c>
      <c r="CO57" s="22">
        <v>0.12803310000000001</v>
      </c>
      <c r="CP57" s="22">
        <v>0.17874480000000001</v>
      </c>
      <c r="CQ57" s="22">
        <v>0.27224949999999998</v>
      </c>
      <c r="CR57" s="22">
        <v>-6.7508999999999998E-3</v>
      </c>
      <c r="CS57" s="22">
        <v>7.5948500000000002E-2</v>
      </c>
      <c r="CT57" s="22">
        <v>6.8558800000000003E-2</v>
      </c>
      <c r="CU57" s="22">
        <v>0.14599419999999999</v>
      </c>
      <c r="CV57" s="22">
        <v>0.33447539999999998</v>
      </c>
      <c r="CW57" s="22">
        <v>9.5492499999999994E-2</v>
      </c>
      <c r="CX57" s="22">
        <v>6.3672999999999993E-2</v>
      </c>
      <c r="CY57" s="22">
        <v>0.12852340000000001</v>
      </c>
      <c r="CZ57" s="22">
        <v>-1.4262000000000001E-3</v>
      </c>
      <c r="DA57" s="22">
        <v>0.10118969999999999</v>
      </c>
      <c r="DB57" s="22">
        <v>0.11850479999999999</v>
      </c>
      <c r="DC57" s="22">
        <v>4.9066699999999998E-2</v>
      </c>
      <c r="DD57" s="22">
        <v>-0.12565789999999999</v>
      </c>
      <c r="DE57" s="22">
        <v>0.1902336</v>
      </c>
      <c r="DF57" s="22">
        <v>5.8429500000000002E-2</v>
      </c>
      <c r="DG57" s="22">
        <v>-5.2745899999999998E-2</v>
      </c>
      <c r="DH57" s="22">
        <v>0.34663310000000003</v>
      </c>
      <c r="DI57" s="22">
        <v>8.3858500000000002E-2</v>
      </c>
      <c r="DJ57" s="22">
        <v>8.17832E-2</v>
      </c>
      <c r="DK57" s="22">
        <v>0.17922199999999999</v>
      </c>
      <c r="DL57" s="22">
        <v>0.13130990000000001</v>
      </c>
      <c r="DM57" s="22">
        <v>0.19032640000000001</v>
      </c>
      <c r="DN57" s="22">
        <v>0.25539899999999999</v>
      </c>
      <c r="DO57" s="22">
        <v>0.35887960000000002</v>
      </c>
      <c r="DP57" s="22">
        <v>0.1171167</v>
      </c>
      <c r="DQ57" s="22">
        <v>0.1759588</v>
      </c>
      <c r="DR57" s="22">
        <v>0.14920030000000001</v>
      </c>
      <c r="DS57" s="22">
        <v>0.2241127</v>
      </c>
      <c r="DT57" s="22">
        <v>0.44302059999999999</v>
      </c>
      <c r="DU57" s="22">
        <v>0.14927670000000001</v>
      </c>
      <c r="DV57" s="22">
        <v>0.120616</v>
      </c>
      <c r="DW57" s="22">
        <v>0.2603008</v>
      </c>
      <c r="DX57" s="22">
        <v>0.11398320000000001</v>
      </c>
      <c r="DY57" s="22">
        <v>0.1809586</v>
      </c>
      <c r="DZ57" s="22">
        <v>0.1854489</v>
      </c>
      <c r="EA57" s="22">
        <v>0.1331309</v>
      </c>
      <c r="EB57" s="22">
        <v>6.1844900000000001E-2</v>
      </c>
      <c r="EC57" s="22">
        <v>0.2708081</v>
      </c>
      <c r="ED57" s="22">
        <v>0.15175250000000001</v>
      </c>
      <c r="EE57" s="22">
        <v>5.7675900000000002E-2</v>
      </c>
      <c r="EF57" s="22">
        <v>0.53501679999999996</v>
      </c>
      <c r="EG57" s="22">
        <v>0.22145090000000001</v>
      </c>
      <c r="EH57" s="22">
        <v>0.21638589999999999</v>
      </c>
      <c r="EI57" s="22">
        <v>0.3132646</v>
      </c>
      <c r="EJ57" s="22">
        <v>0.2447057</v>
      </c>
      <c r="EK57" s="22">
        <v>0.28026810000000002</v>
      </c>
      <c r="EL57" s="22">
        <v>0.3660757</v>
      </c>
      <c r="EM57" s="22">
        <v>0.4839598</v>
      </c>
      <c r="EN57" s="22">
        <v>0.2959618</v>
      </c>
      <c r="EO57" s="22">
        <v>0.32035780000000003</v>
      </c>
      <c r="EP57" s="22">
        <v>0.26563379999999998</v>
      </c>
      <c r="EQ57" s="22">
        <v>0.33690350000000002</v>
      </c>
      <c r="ER57" s="22">
        <v>0.59974249999999996</v>
      </c>
      <c r="ES57" s="22">
        <v>0.22693260000000001</v>
      </c>
      <c r="ET57" s="22">
        <v>0.20283280000000001</v>
      </c>
      <c r="EU57" s="22">
        <v>56.668950000000002</v>
      </c>
      <c r="EV57" s="22">
        <v>55.553359999999998</v>
      </c>
      <c r="EW57" s="22">
        <v>56.275550000000003</v>
      </c>
      <c r="EX57" s="22">
        <v>55.347499999999997</v>
      </c>
      <c r="EY57" s="22">
        <v>55.096159999999998</v>
      </c>
      <c r="EZ57" s="22">
        <v>55.313180000000003</v>
      </c>
      <c r="FA57" s="22">
        <v>55.631450000000001</v>
      </c>
      <c r="FB57" s="22">
        <v>56.525869999999998</v>
      </c>
      <c r="FC57" s="22">
        <v>61.45429</v>
      </c>
      <c r="FD57" s="22">
        <v>66.129050000000007</v>
      </c>
      <c r="FE57" s="22">
        <v>69.445620000000005</v>
      </c>
      <c r="FF57" s="22">
        <v>70.974779999999996</v>
      </c>
      <c r="FG57" s="22">
        <v>72.058869999999999</v>
      </c>
      <c r="FH57" s="22">
        <v>72.120080000000002</v>
      </c>
      <c r="FI57" s="22">
        <v>71.421750000000003</v>
      </c>
      <c r="FJ57" s="22">
        <v>70.185599999999994</v>
      </c>
      <c r="FK57" s="22">
        <v>68.230940000000004</v>
      </c>
      <c r="FL57" s="22">
        <v>65.430520000000001</v>
      </c>
      <c r="FM57" s="22">
        <v>63.276600000000002</v>
      </c>
      <c r="FN57" s="22">
        <v>61.648479999999999</v>
      </c>
      <c r="FO57" s="22">
        <v>60.502409999999998</v>
      </c>
      <c r="FP57" s="22">
        <v>60.058160000000001</v>
      </c>
      <c r="FQ57" s="22">
        <v>58.714190000000002</v>
      </c>
      <c r="FR57" s="22">
        <v>58.285550000000001</v>
      </c>
      <c r="FS57" s="22">
        <v>1.6179779999999999</v>
      </c>
      <c r="FT57" s="22">
        <v>9.1486499999999998E-2</v>
      </c>
      <c r="FU57" s="22">
        <v>0.12947110000000001</v>
      </c>
    </row>
    <row r="58" spans="1:177" x14ac:dyDescent="0.3">
      <c r="A58" s="13" t="s">
        <v>226</v>
      </c>
      <c r="B58" s="13" t="s">
        <v>0</v>
      </c>
      <c r="C58" s="13" t="s">
        <v>263</v>
      </c>
      <c r="D58" s="34" t="s">
        <v>239</v>
      </c>
      <c r="E58" s="23" t="s">
        <v>221</v>
      </c>
      <c r="F58" s="23">
        <v>1740</v>
      </c>
      <c r="G58" s="22">
        <v>1.292578</v>
      </c>
      <c r="H58" s="22">
        <v>1.0833900000000001</v>
      </c>
      <c r="I58" s="22">
        <v>0.99124009999999996</v>
      </c>
      <c r="J58" s="22">
        <v>0.84969030000000001</v>
      </c>
      <c r="K58" s="22">
        <v>0.91720279999999998</v>
      </c>
      <c r="L58" s="22">
        <v>1.310721</v>
      </c>
      <c r="M58" s="22">
        <v>1.7266459999999999</v>
      </c>
      <c r="N58" s="22">
        <v>0.92558130000000005</v>
      </c>
      <c r="O58" s="22">
        <v>-0.3326133</v>
      </c>
      <c r="P58" s="22">
        <v>-1.67171</v>
      </c>
      <c r="Q58" s="22">
        <v>-2.4108909999999999</v>
      </c>
      <c r="R58" s="22">
        <v>-2.711236</v>
      </c>
      <c r="S58" s="22">
        <v>-2.608679</v>
      </c>
      <c r="T58" s="22">
        <v>-2.1857760000000002</v>
      </c>
      <c r="U58" s="22">
        <v>-1.169033</v>
      </c>
      <c r="V58" s="22">
        <v>0.29469980000000001</v>
      </c>
      <c r="W58" s="22">
        <v>1.524386</v>
      </c>
      <c r="X58" s="22">
        <v>2.2109000000000001</v>
      </c>
      <c r="Y58" s="22">
        <v>2.3702459999999999</v>
      </c>
      <c r="Z58" s="22">
        <v>2.2711779999999999</v>
      </c>
      <c r="AA58" s="22">
        <v>2.1716380000000002</v>
      </c>
      <c r="AB58" s="22">
        <v>1.9929790000000001</v>
      </c>
      <c r="AC58" s="22">
        <v>1.7968230000000001</v>
      </c>
      <c r="AD58" s="22">
        <v>1.5616639999999999</v>
      </c>
      <c r="AE58" s="22">
        <v>-5.3879700000000003E-2</v>
      </c>
      <c r="AF58" s="22">
        <v>-0.27485579999999998</v>
      </c>
      <c r="AG58" s="22">
        <v>-0.30085719999999999</v>
      </c>
      <c r="AH58" s="22">
        <v>-0.5323947</v>
      </c>
      <c r="AI58" s="22">
        <v>-0.45725769999999999</v>
      </c>
      <c r="AJ58" s="22">
        <v>9.7424E-3</v>
      </c>
      <c r="AK58" s="22">
        <v>0.20011509999999999</v>
      </c>
      <c r="AL58" s="22">
        <v>1.9211200000000001E-2</v>
      </c>
      <c r="AM58" s="22">
        <v>-0.1585269</v>
      </c>
      <c r="AN58" s="22">
        <v>-0.37042140000000001</v>
      </c>
      <c r="AO58" s="22">
        <v>-0.42360779999999998</v>
      </c>
      <c r="AP58" s="22">
        <v>-0.39225409999999999</v>
      </c>
      <c r="AQ58" s="22">
        <v>-0.41772510000000002</v>
      </c>
      <c r="AR58" s="22">
        <v>-0.58441589999999999</v>
      </c>
      <c r="AS58" s="22">
        <v>-0.39295609999999997</v>
      </c>
      <c r="AT58" s="22">
        <v>-0.1712118</v>
      </c>
      <c r="AU58" s="22">
        <v>4.6551700000000001E-2</v>
      </c>
      <c r="AV58" s="22">
        <v>0.1683093</v>
      </c>
      <c r="AW58" s="22">
        <v>0.20279539999999999</v>
      </c>
      <c r="AX58" s="22">
        <v>0.13340679999999999</v>
      </c>
      <c r="AY58" s="22">
        <v>0.1339949</v>
      </c>
      <c r="AZ58" s="22">
        <v>9.6551300000000007E-2</v>
      </c>
      <c r="BA58" s="22">
        <v>0.1208987</v>
      </c>
      <c r="BB58" s="22">
        <v>9.7674800000000006E-2</v>
      </c>
      <c r="BC58" s="22">
        <v>3.2489999999999998E-4</v>
      </c>
      <c r="BD58" s="22">
        <v>-0.1636408</v>
      </c>
      <c r="BE58" s="22">
        <v>-0.19712869999999999</v>
      </c>
      <c r="BF58" s="22">
        <v>-0.35181069999999998</v>
      </c>
      <c r="BG58" s="22">
        <v>-0.28171810000000003</v>
      </c>
      <c r="BH58" s="22">
        <v>7.4866100000000005E-2</v>
      </c>
      <c r="BI58" s="22">
        <v>0.30301400000000001</v>
      </c>
      <c r="BJ58" s="22">
        <v>0.1028748</v>
      </c>
      <c r="BK58" s="22">
        <v>-4.9976E-2</v>
      </c>
      <c r="BL58" s="22">
        <v>-0.22342490000000001</v>
      </c>
      <c r="BM58" s="22">
        <v>-0.24800140000000001</v>
      </c>
      <c r="BN58" s="22">
        <v>-0.1868206</v>
      </c>
      <c r="BO58" s="22">
        <v>-0.16687160000000001</v>
      </c>
      <c r="BP58" s="22">
        <v>-0.3432637</v>
      </c>
      <c r="BQ58" s="22">
        <v>-0.21091509999999999</v>
      </c>
      <c r="BR58" s="22">
        <v>-1.5136800000000001E-2</v>
      </c>
      <c r="BS58" s="22">
        <v>0.16257340000000001</v>
      </c>
      <c r="BT58" s="22">
        <v>0.27055940000000001</v>
      </c>
      <c r="BU58" s="22">
        <v>0.2906878</v>
      </c>
      <c r="BV58" s="22">
        <v>0.2071868</v>
      </c>
      <c r="BW58" s="22">
        <v>0.20175570000000001</v>
      </c>
      <c r="BX58" s="22">
        <v>0.1610202</v>
      </c>
      <c r="BY58" s="22">
        <v>0.1873831</v>
      </c>
      <c r="BZ58" s="22">
        <v>0.1690033</v>
      </c>
      <c r="CA58" s="22">
        <v>3.7866900000000002E-2</v>
      </c>
      <c r="CB58" s="22">
        <v>-8.6613599999999999E-2</v>
      </c>
      <c r="CC58" s="22">
        <v>-0.1252867</v>
      </c>
      <c r="CD58" s="22">
        <v>-0.22673879999999999</v>
      </c>
      <c r="CE58" s="22">
        <v>-0.16014</v>
      </c>
      <c r="CF58" s="22">
        <v>0.1199707</v>
      </c>
      <c r="CG58" s="22">
        <v>0.37428139999999999</v>
      </c>
      <c r="CH58" s="22">
        <v>0.16081999999999999</v>
      </c>
      <c r="CI58" s="22">
        <v>2.5205999999999999E-2</v>
      </c>
      <c r="CJ58" s="22">
        <v>-0.1216156</v>
      </c>
      <c r="CK58" s="22">
        <v>-0.12637699999999999</v>
      </c>
      <c r="CL58" s="22">
        <v>-4.4538000000000001E-2</v>
      </c>
      <c r="CM58" s="22">
        <v>6.8687000000000002E-3</v>
      </c>
      <c r="CN58" s="22">
        <v>-0.1762425</v>
      </c>
      <c r="CO58" s="22">
        <v>-8.4834099999999996E-2</v>
      </c>
      <c r="CP58" s="22">
        <v>9.2960200000000007E-2</v>
      </c>
      <c r="CQ58" s="22">
        <v>0.2429297</v>
      </c>
      <c r="CR58" s="22">
        <v>0.3413776</v>
      </c>
      <c r="CS58" s="22">
        <v>0.35156179999999998</v>
      </c>
      <c r="CT58" s="22">
        <v>0.25828649999999997</v>
      </c>
      <c r="CU58" s="22">
        <v>0.24868660000000001</v>
      </c>
      <c r="CV58" s="22">
        <v>0.2056712</v>
      </c>
      <c r="CW58" s="22">
        <v>0.2334301</v>
      </c>
      <c r="CX58" s="22">
        <v>0.2184053</v>
      </c>
      <c r="CY58" s="22">
        <v>7.5408799999999998E-2</v>
      </c>
      <c r="CZ58" s="22">
        <v>-9.5864000000000001E-3</v>
      </c>
      <c r="DA58" s="22">
        <v>-5.3444600000000002E-2</v>
      </c>
      <c r="DB58" s="22">
        <v>-0.1016669</v>
      </c>
      <c r="DC58" s="22">
        <v>-3.8561900000000003E-2</v>
      </c>
      <c r="DD58" s="22">
        <v>0.16507520000000001</v>
      </c>
      <c r="DE58" s="22">
        <v>0.44554890000000003</v>
      </c>
      <c r="DF58" s="22">
        <v>0.21876509999999999</v>
      </c>
      <c r="DG58" s="22">
        <v>0.10038800000000001</v>
      </c>
      <c r="DH58" s="22">
        <v>-1.98062E-2</v>
      </c>
      <c r="DI58" s="22">
        <v>-4.7524999999999998E-3</v>
      </c>
      <c r="DJ58" s="22">
        <v>9.7744600000000001E-2</v>
      </c>
      <c r="DK58" s="22">
        <v>0.18060899999999999</v>
      </c>
      <c r="DL58" s="22">
        <v>-9.2213E-3</v>
      </c>
      <c r="DM58" s="22">
        <v>4.1246999999999999E-2</v>
      </c>
      <c r="DN58" s="22">
        <v>0.20105729999999999</v>
      </c>
      <c r="DO58" s="22">
        <v>0.32328590000000001</v>
      </c>
      <c r="DP58" s="22">
        <v>0.4121957</v>
      </c>
      <c r="DQ58" s="22">
        <v>0.41243580000000002</v>
      </c>
      <c r="DR58" s="22">
        <v>0.3093863</v>
      </c>
      <c r="DS58" s="22">
        <v>0.29561759999999998</v>
      </c>
      <c r="DT58" s="22">
        <v>0.25032219999999999</v>
      </c>
      <c r="DU58" s="22">
        <v>0.27947699999999998</v>
      </c>
      <c r="DV58" s="22">
        <v>0.26780720000000002</v>
      </c>
      <c r="DW58" s="22">
        <v>0.12961339999999999</v>
      </c>
      <c r="DX58" s="22">
        <v>0.1016286</v>
      </c>
      <c r="DY58" s="22">
        <v>5.0283899999999999E-2</v>
      </c>
      <c r="DZ58" s="22">
        <v>7.8917100000000004E-2</v>
      </c>
      <c r="EA58" s="22">
        <v>0.13697770000000001</v>
      </c>
      <c r="EB58" s="22">
        <v>0.23019890000000001</v>
      </c>
      <c r="EC58" s="22">
        <v>0.54844769999999998</v>
      </c>
      <c r="ED58" s="22">
        <v>0.30242869999999999</v>
      </c>
      <c r="EE58" s="22">
        <v>0.20893880000000001</v>
      </c>
      <c r="EF58" s="22">
        <v>0.12719030000000001</v>
      </c>
      <c r="EG58" s="22">
        <v>0.1708539</v>
      </c>
      <c r="EH58" s="22">
        <v>0.303178</v>
      </c>
      <c r="EI58" s="22">
        <v>0.43146240000000002</v>
      </c>
      <c r="EJ58" s="22">
        <v>0.2319309</v>
      </c>
      <c r="EK58" s="22">
        <v>0.22328799999999999</v>
      </c>
      <c r="EL58" s="22">
        <v>0.35713230000000001</v>
      </c>
      <c r="EM58" s="22">
        <v>0.43930770000000002</v>
      </c>
      <c r="EN58" s="22">
        <v>0.51444579999999995</v>
      </c>
      <c r="EO58" s="22">
        <v>0.5003282</v>
      </c>
      <c r="EP58" s="22">
        <v>0.38316630000000002</v>
      </c>
      <c r="EQ58" s="22">
        <v>0.36337839999999999</v>
      </c>
      <c r="ER58" s="22">
        <v>0.31479109999999999</v>
      </c>
      <c r="ES58" s="22">
        <v>0.34596149999999998</v>
      </c>
      <c r="ET58" s="22">
        <v>0.33913579999999999</v>
      </c>
      <c r="EU58" s="22">
        <v>50.665599999999998</v>
      </c>
      <c r="EV58" s="22">
        <v>50.698230000000002</v>
      </c>
      <c r="EW58" s="22">
        <v>50.358730000000001</v>
      </c>
      <c r="EX58" s="22">
        <v>50.218769999999999</v>
      </c>
      <c r="EY58" s="22">
        <v>49.021329999999999</v>
      </c>
      <c r="EZ58" s="22">
        <v>48.396650000000001</v>
      </c>
      <c r="FA58" s="22">
        <v>47.874009999999998</v>
      </c>
      <c r="FB58" s="22">
        <v>48.911059999999999</v>
      </c>
      <c r="FC58" s="22">
        <v>55.819580000000002</v>
      </c>
      <c r="FD58" s="22">
        <v>63.85942</v>
      </c>
      <c r="FE58" s="22">
        <v>67.763919999999999</v>
      </c>
      <c r="FF58" s="22">
        <v>69.952399999999997</v>
      </c>
      <c r="FG58" s="22">
        <v>71.187010000000001</v>
      </c>
      <c r="FH58" s="22">
        <v>71.858220000000003</v>
      </c>
      <c r="FI58" s="22">
        <v>71.455579999999998</v>
      </c>
      <c r="FJ58" s="22">
        <v>70.155410000000003</v>
      </c>
      <c r="FK58" s="22">
        <v>67.722409999999996</v>
      </c>
      <c r="FL58" s="22">
        <v>63.082630000000002</v>
      </c>
      <c r="FM58" s="22">
        <v>59.147779999999997</v>
      </c>
      <c r="FN58" s="22">
        <v>56.699559999999998</v>
      </c>
      <c r="FO58" s="22">
        <v>54.564160000000001</v>
      </c>
      <c r="FP58" s="22">
        <v>53.014600000000002</v>
      </c>
      <c r="FQ58" s="22">
        <v>52.489249999999998</v>
      </c>
      <c r="FR58" s="22">
        <v>51.567050000000002</v>
      </c>
      <c r="FS58" s="22">
        <v>2.1026199999999999</v>
      </c>
      <c r="FT58" s="22">
        <v>0.1402438</v>
      </c>
      <c r="FU58" s="22">
        <v>0.1016108</v>
      </c>
    </row>
    <row r="59" spans="1:177" x14ac:dyDescent="0.3">
      <c r="A59" s="13" t="s">
        <v>226</v>
      </c>
      <c r="B59" s="13" t="s">
        <v>0</v>
      </c>
      <c r="C59" s="13" t="s">
        <v>263</v>
      </c>
      <c r="D59" s="34" t="s">
        <v>251</v>
      </c>
      <c r="E59" s="23" t="s">
        <v>219</v>
      </c>
      <c r="F59" s="23">
        <v>3472</v>
      </c>
      <c r="G59" s="22">
        <v>2.8357570000000001</v>
      </c>
      <c r="H59" s="22">
        <v>2.268999</v>
      </c>
      <c r="I59" s="22">
        <v>2.407181</v>
      </c>
      <c r="J59" s="22">
        <v>1.8991720000000001</v>
      </c>
      <c r="K59" s="22">
        <v>1.8996839999999999</v>
      </c>
      <c r="L59" s="22">
        <v>2.3516180000000002</v>
      </c>
      <c r="M59" s="22">
        <v>3.3812009999999999</v>
      </c>
      <c r="N59" s="22">
        <v>2.9628019999999999</v>
      </c>
      <c r="O59" s="22">
        <v>1.9990969999999999</v>
      </c>
      <c r="P59" s="22">
        <v>1.2921149999999999</v>
      </c>
      <c r="Q59" s="22">
        <v>1.5464150000000001</v>
      </c>
      <c r="R59" s="22">
        <v>2.0015869999999998</v>
      </c>
      <c r="S59" s="22">
        <v>1.424693</v>
      </c>
      <c r="T59" s="22">
        <v>1.3081609999999999</v>
      </c>
      <c r="U59" s="22">
        <v>0.73694099999999996</v>
      </c>
      <c r="V59" s="22">
        <v>2.0397340000000002</v>
      </c>
      <c r="W59" s="22">
        <v>3.5601530000000001</v>
      </c>
      <c r="X59" s="22">
        <v>5.0996540000000001</v>
      </c>
      <c r="Y59" s="22">
        <v>5.2407769999999996</v>
      </c>
      <c r="Z59" s="22">
        <v>5.296602</v>
      </c>
      <c r="AA59" s="22">
        <v>4.9000640000000004</v>
      </c>
      <c r="AB59" s="22">
        <v>4.8383690000000001</v>
      </c>
      <c r="AC59" s="22">
        <v>3.5428299999999999</v>
      </c>
      <c r="AD59" s="22">
        <v>3.3784670000000001</v>
      </c>
      <c r="AE59" s="22">
        <v>-0.10833180000000001</v>
      </c>
      <c r="AF59" s="22">
        <v>-0.69661300000000004</v>
      </c>
      <c r="AG59" s="22">
        <v>-0.2444499</v>
      </c>
      <c r="AH59" s="22">
        <v>-0.91934070000000001</v>
      </c>
      <c r="AI59" s="22">
        <v>-0.59893050000000003</v>
      </c>
      <c r="AJ59" s="22">
        <v>-0.35819459999999997</v>
      </c>
      <c r="AK59" s="22">
        <v>0.31709860000000001</v>
      </c>
      <c r="AL59" s="22">
        <v>-5.4754200000000003E-2</v>
      </c>
      <c r="AM59" s="22">
        <v>-0.54183159999999997</v>
      </c>
      <c r="AN59" s="22">
        <v>-0.77272640000000004</v>
      </c>
      <c r="AO59" s="22">
        <v>-1.1246670000000001</v>
      </c>
      <c r="AP59" s="22">
        <v>-0.6270869</v>
      </c>
      <c r="AQ59" s="22">
        <v>-0.67508409999999996</v>
      </c>
      <c r="AR59" s="22">
        <v>-0.90743450000000003</v>
      </c>
      <c r="AS59" s="22">
        <v>-0.69859340000000003</v>
      </c>
      <c r="AT59" s="22">
        <v>-0.66257010000000005</v>
      </c>
      <c r="AU59" s="22">
        <v>-0.40378009999999998</v>
      </c>
      <c r="AV59" s="22">
        <v>0.2050149</v>
      </c>
      <c r="AW59" s="22">
        <v>0.1993857</v>
      </c>
      <c r="AX59" s="22">
        <v>0.32908179999999998</v>
      </c>
      <c r="AY59" s="22">
        <v>0.25510620000000001</v>
      </c>
      <c r="AZ59" s="22">
        <v>0.13891539999999999</v>
      </c>
      <c r="BA59" s="22">
        <v>-0.12855279999999999</v>
      </c>
      <c r="BB59" s="22">
        <v>0.1139334</v>
      </c>
      <c r="BC59" s="22">
        <v>4.6050599999999997E-2</v>
      </c>
      <c r="BD59" s="22">
        <v>-0.42204380000000002</v>
      </c>
      <c r="BE59" s="22">
        <v>-5.39315E-2</v>
      </c>
      <c r="BF59" s="22">
        <v>-0.55905720000000003</v>
      </c>
      <c r="BG59" s="22">
        <v>-0.3714249</v>
      </c>
      <c r="BH59" s="22">
        <v>-0.1328405</v>
      </c>
      <c r="BI59" s="22">
        <v>0.50977340000000004</v>
      </c>
      <c r="BJ59" s="22">
        <v>0.13061249999999999</v>
      </c>
      <c r="BK59" s="22">
        <v>-0.30440010000000001</v>
      </c>
      <c r="BL59" s="22">
        <v>-0.44181229999999999</v>
      </c>
      <c r="BM59" s="22">
        <v>-0.6934574</v>
      </c>
      <c r="BN59" s="22">
        <v>-0.192495</v>
      </c>
      <c r="BO59" s="22">
        <v>-0.27213419999999999</v>
      </c>
      <c r="BP59" s="22">
        <v>-0.46293719999999999</v>
      </c>
      <c r="BQ59" s="22">
        <v>-0.23974819999999999</v>
      </c>
      <c r="BR59" s="22">
        <v>-0.21911720000000001</v>
      </c>
      <c r="BS59" s="22">
        <v>3.03545E-2</v>
      </c>
      <c r="BT59" s="22">
        <v>0.57412799999999997</v>
      </c>
      <c r="BU59" s="22">
        <v>0.47705579999999997</v>
      </c>
      <c r="BV59" s="22">
        <v>0.60579479999999997</v>
      </c>
      <c r="BW59" s="22">
        <v>0.48799439999999999</v>
      </c>
      <c r="BX59" s="22">
        <v>0.59009619999999996</v>
      </c>
      <c r="BY59" s="22">
        <v>4.8877299999999999E-2</v>
      </c>
      <c r="BZ59" s="22">
        <v>0.34470709999999999</v>
      </c>
      <c r="CA59" s="22">
        <v>0.15297530000000001</v>
      </c>
      <c r="CB59" s="22">
        <v>-0.2318781</v>
      </c>
      <c r="CC59" s="22">
        <v>7.8020999999999993E-2</v>
      </c>
      <c r="CD59" s="22">
        <v>-0.30952600000000002</v>
      </c>
      <c r="CE59" s="22">
        <v>-0.2138552</v>
      </c>
      <c r="CF59" s="22">
        <v>2.3239099999999999E-2</v>
      </c>
      <c r="CG59" s="22">
        <v>0.64321950000000006</v>
      </c>
      <c r="CH59" s="22">
        <v>0.25899699999999998</v>
      </c>
      <c r="CI59" s="22">
        <v>-0.13995569999999999</v>
      </c>
      <c r="CJ59" s="22">
        <v>-0.21262220000000001</v>
      </c>
      <c r="CK59" s="22">
        <v>-0.39480280000000001</v>
      </c>
      <c r="CL59" s="22">
        <v>0.108502</v>
      </c>
      <c r="CM59" s="22">
        <v>6.9476E-3</v>
      </c>
      <c r="CN59" s="22">
        <v>-0.15507969999999999</v>
      </c>
      <c r="CO59" s="22">
        <v>7.8046599999999994E-2</v>
      </c>
      <c r="CP59" s="22">
        <v>8.8016899999999995E-2</v>
      </c>
      <c r="CQ59" s="22">
        <v>0.33103490000000002</v>
      </c>
      <c r="CR59" s="22">
        <v>0.82977469999999998</v>
      </c>
      <c r="CS59" s="22">
        <v>0.66936929999999994</v>
      </c>
      <c r="CT59" s="22">
        <v>0.79744539999999997</v>
      </c>
      <c r="CU59" s="22">
        <v>0.64929210000000004</v>
      </c>
      <c r="CV59" s="22">
        <v>0.90258269999999996</v>
      </c>
      <c r="CW59" s="22">
        <v>0.1717649</v>
      </c>
      <c r="CX59" s="22">
        <v>0.50454030000000005</v>
      </c>
      <c r="CY59" s="22">
        <v>0.25990010000000002</v>
      </c>
      <c r="CZ59" s="22">
        <v>-4.1712300000000001E-2</v>
      </c>
      <c r="DA59" s="22">
        <v>0.20997350000000001</v>
      </c>
      <c r="DB59" s="22">
        <v>-5.9994800000000001E-2</v>
      </c>
      <c r="DC59" s="22">
        <v>-5.6285500000000002E-2</v>
      </c>
      <c r="DD59" s="22">
        <v>0.17931859999999999</v>
      </c>
      <c r="DE59" s="22">
        <v>0.77666539999999995</v>
      </c>
      <c r="DF59" s="22">
        <v>0.38738139999999999</v>
      </c>
      <c r="DG59" s="22">
        <v>2.4488599999999999E-2</v>
      </c>
      <c r="DH59" s="22">
        <v>1.6567800000000001E-2</v>
      </c>
      <c r="DI59" s="22">
        <v>-9.6148300000000006E-2</v>
      </c>
      <c r="DJ59" s="22">
        <v>0.409499</v>
      </c>
      <c r="DK59" s="22">
        <v>0.28602949999999999</v>
      </c>
      <c r="DL59" s="22">
        <v>0.15277779999999999</v>
      </c>
      <c r="DM59" s="22">
        <v>0.39584140000000001</v>
      </c>
      <c r="DN59" s="22">
        <v>0.39515099999999997</v>
      </c>
      <c r="DO59" s="22">
        <v>0.63171520000000003</v>
      </c>
      <c r="DP59" s="22">
        <v>1.085421</v>
      </c>
      <c r="DQ59" s="22">
        <v>0.86168279999999997</v>
      </c>
      <c r="DR59" s="22">
        <v>0.98909599999999998</v>
      </c>
      <c r="DS59" s="22">
        <v>0.81058969999999997</v>
      </c>
      <c r="DT59" s="22">
        <v>1.215069</v>
      </c>
      <c r="DU59" s="22">
        <v>0.29465239999999998</v>
      </c>
      <c r="DV59" s="22">
        <v>0.66437349999999995</v>
      </c>
      <c r="DW59" s="22">
        <v>0.4142824</v>
      </c>
      <c r="DX59" s="22">
        <v>0.2328568</v>
      </c>
      <c r="DY59" s="22">
        <v>0.40049190000000001</v>
      </c>
      <c r="DZ59" s="22">
        <v>0.30028860000000002</v>
      </c>
      <c r="EA59" s="22">
        <v>0.17122009999999999</v>
      </c>
      <c r="EB59" s="22">
        <v>0.4046727</v>
      </c>
      <c r="EC59" s="22">
        <v>0.96934039999999999</v>
      </c>
      <c r="ED59" s="22">
        <v>0.57274820000000004</v>
      </c>
      <c r="EE59" s="22">
        <v>0.26192009999999999</v>
      </c>
      <c r="EF59" s="22">
        <v>0.34748190000000001</v>
      </c>
      <c r="EG59" s="22">
        <v>0.33506140000000001</v>
      </c>
      <c r="EH59" s="22">
        <v>0.84409089999999998</v>
      </c>
      <c r="EI59" s="22">
        <v>0.68897940000000002</v>
      </c>
      <c r="EJ59" s="22">
        <v>0.59727509999999995</v>
      </c>
      <c r="EK59" s="22">
        <v>0.85468659999999996</v>
      </c>
      <c r="EL59" s="22">
        <v>0.83860380000000001</v>
      </c>
      <c r="EM59" s="22">
        <v>1.06585</v>
      </c>
      <c r="EN59" s="22">
        <v>1.454534</v>
      </c>
      <c r="EO59" s="22">
        <v>1.1393530000000001</v>
      </c>
      <c r="EP59" s="22">
        <v>1.265809</v>
      </c>
      <c r="EQ59" s="22">
        <v>1.0434779999999999</v>
      </c>
      <c r="ER59" s="22">
        <v>1.66625</v>
      </c>
      <c r="ES59" s="22">
        <v>0.47208250000000002</v>
      </c>
      <c r="ET59" s="22">
        <v>0.89514709999999997</v>
      </c>
      <c r="EU59" s="22">
        <v>56.011879999999998</v>
      </c>
      <c r="EV59" s="22">
        <v>54.5124</v>
      </c>
      <c r="EW59" s="22">
        <v>53.985100000000003</v>
      </c>
      <c r="EX59" s="22">
        <v>54.96875</v>
      </c>
      <c r="EY59" s="22">
        <v>55.497239999999998</v>
      </c>
      <c r="EZ59" s="22">
        <v>55.498420000000003</v>
      </c>
      <c r="FA59" s="22">
        <v>56.5124</v>
      </c>
      <c r="FB59" s="22">
        <v>56.999079999999999</v>
      </c>
      <c r="FC59" s="22">
        <v>58.025730000000003</v>
      </c>
      <c r="FD59" s="22">
        <v>57.982729999999997</v>
      </c>
      <c r="FE59" s="22">
        <v>58.541550000000001</v>
      </c>
      <c r="FF59" s="22">
        <v>58.456740000000003</v>
      </c>
      <c r="FG59" s="22">
        <v>56.999079999999999</v>
      </c>
      <c r="FH59" s="22">
        <v>55.997770000000003</v>
      </c>
      <c r="FI59" s="22">
        <v>55.52993</v>
      </c>
      <c r="FJ59" s="22">
        <v>55.982729999999997</v>
      </c>
      <c r="FK59" s="22">
        <v>56.995530000000002</v>
      </c>
      <c r="FL59" s="22">
        <v>55.5124</v>
      </c>
      <c r="FM59" s="22">
        <v>55.029400000000003</v>
      </c>
      <c r="FN59" s="22">
        <v>55.970059999999997</v>
      </c>
      <c r="FO59" s="22">
        <v>56.434350000000002</v>
      </c>
      <c r="FP59" s="22">
        <v>55.513710000000003</v>
      </c>
      <c r="FQ59" s="22">
        <v>55.482210000000002</v>
      </c>
      <c r="FR59" s="22">
        <v>54.468229999999998</v>
      </c>
      <c r="FS59" s="22">
        <v>4.7938330000000002</v>
      </c>
      <c r="FT59" s="22">
        <v>0.26457009999999997</v>
      </c>
      <c r="FU59" s="22">
        <v>0.35100619999999999</v>
      </c>
    </row>
    <row r="60" spans="1:177" x14ac:dyDescent="0.3">
      <c r="A60" s="13" t="s">
        <v>226</v>
      </c>
      <c r="B60" s="13" t="s">
        <v>0</v>
      </c>
      <c r="C60" s="13" t="s">
        <v>263</v>
      </c>
      <c r="D60" s="34" t="s">
        <v>251</v>
      </c>
      <c r="E60" s="23" t="s">
        <v>220</v>
      </c>
      <c r="F60" s="23">
        <v>1732</v>
      </c>
      <c r="G60" s="22">
        <v>1.508127</v>
      </c>
      <c r="H60" s="22">
        <v>1.2319070000000001</v>
      </c>
      <c r="I60" s="22">
        <v>1.433381</v>
      </c>
      <c r="J60" s="22">
        <v>1.1540379999999999</v>
      </c>
      <c r="K60" s="22">
        <v>0.96885180000000004</v>
      </c>
      <c r="L60" s="22">
        <v>0.85365919999999995</v>
      </c>
      <c r="M60" s="22">
        <v>1.5565089999999999</v>
      </c>
      <c r="N60" s="22">
        <v>1.4129609999999999</v>
      </c>
      <c r="O60" s="22">
        <v>0.87973239999999997</v>
      </c>
      <c r="P60" s="22">
        <v>1.1478980000000001</v>
      </c>
      <c r="Q60" s="22">
        <v>0.80751209999999995</v>
      </c>
      <c r="R60" s="22">
        <v>1.1990639999999999</v>
      </c>
      <c r="S60" s="22">
        <v>0.83844540000000001</v>
      </c>
      <c r="T60" s="22">
        <v>0.96851189999999998</v>
      </c>
      <c r="U60" s="22">
        <v>0.78093380000000001</v>
      </c>
      <c r="V60" s="22">
        <v>1.3386830000000001</v>
      </c>
      <c r="W60" s="22">
        <v>1.8474889999999999</v>
      </c>
      <c r="X60" s="22">
        <v>2.4907140000000001</v>
      </c>
      <c r="Y60" s="22">
        <v>2.4363419999999998</v>
      </c>
      <c r="Z60" s="22">
        <v>2.5006729999999999</v>
      </c>
      <c r="AA60" s="22">
        <v>2.4519039999999999</v>
      </c>
      <c r="AB60" s="22">
        <v>2.7894610000000002</v>
      </c>
      <c r="AC60" s="22">
        <v>1.691678</v>
      </c>
      <c r="AD60" s="22">
        <v>1.545833</v>
      </c>
      <c r="AE60" s="22">
        <v>-9.2986100000000002E-2</v>
      </c>
      <c r="AF60" s="22">
        <v>-0.30056169999999999</v>
      </c>
      <c r="AG60" s="22">
        <v>1.00179E-2</v>
      </c>
      <c r="AH60" s="22">
        <v>-0.10256899999999999</v>
      </c>
      <c r="AI60" s="22">
        <v>-0.26277400000000001</v>
      </c>
      <c r="AJ60" s="22">
        <v>-0.61427209999999999</v>
      </c>
      <c r="AK60" s="22">
        <v>5.1125400000000001E-2</v>
      </c>
      <c r="AL60" s="22">
        <v>-0.19743730000000001</v>
      </c>
      <c r="AM60" s="22">
        <v>-0.45711239999999997</v>
      </c>
      <c r="AN60" s="22">
        <v>-0.18155499999999999</v>
      </c>
      <c r="AO60" s="22">
        <v>-0.81348500000000001</v>
      </c>
      <c r="AP60" s="22">
        <v>-0.26903260000000001</v>
      </c>
      <c r="AQ60" s="22">
        <v>-0.2056037</v>
      </c>
      <c r="AR60" s="22">
        <v>-9.5182199999999995E-2</v>
      </c>
      <c r="AS60" s="22">
        <v>3.8822299999999997E-2</v>
      </c>
      <c r="AT60" s="22">
        <v>-0.18228810000000001</v>
      </c>
      <c r="AU60" s="22">
        <v>-0.4199193</v>
      </c>
      <c r="AV60" s="22">
        <v>-0.2182566</v>
      </c>
      <c r="AW60" s="22">
        <v>-0.26502049999999999</v>
      </c>
      <c r="AX60" s="22">
        <v>-0.22556000000000001</v>
      </c>
      <c r="AY60" s="22">
        <v>-2.42583E-2</v>
      </c>
      <c r="AZ60" s="22">
        <v>-1.84187E-2</v>
      </c>
      <c r="BA60" s="22">
        <v>-0.25279180000000001</v>
      </c>
      <c r="BB60" s="22">
        <v>-0.10893600000000001</v>
      </c>
      <c r="BC60" s="22">
        <v>3.9986000000000001E-2</v>
      </c>
      <c r="BD60" s="22">
        <v>-0.15268899999999999</v>
      </c>
      <c r="BE60" s="22">
        <v>0.1519692</v>
      </c>
      <c r="BF60" s="22">
        <v>-1.7610299999999999E-2</v>
      </c>
      <c r="BG60" s="22">
        <v>-0.14967710000000001</v>
      </c>
      <c r="BH60" s="22">
        <v>-0.40441359999999998</v>
      </c>
      <c r="BI60" s="22">
        <v>0.15563399999999999</v>
      </c>
      <c r="BJ60" s="22">
        <v>-7.0416199999999998E-2</v>
      </c>
      <c r="BK60" s="22">
        <v>-0.27680169999999998</v>
      </c>
      <c r="BL60" s="22">
        <v>3.2842900000000001E-2</v>
      </c>
      <c r="BM60" s="22">
        <v>-0.48284189999999999</v>
      </c>
      <c r="BN60" s="22">
        <v>9.4140000000000001E-4</v>
      </c>
      <c r="BO60" s="22">
        <v>2.8729899999999999E-2</v>
      </c>
      <c r="BP60" s="22">
        <v>0.13784089999999999</v>
      </c>
      <c r="BQ60" s="22">
        <v>0.3836656</v>
      </c>
      <c r="BR60" s="22">
        <v>0.16995089999999999</v>
      </c>
      <c r="BS60" s="22">
        <v>4.7560000000000001E-4</v>
      </c>
      <c r="BT60" s="22">
        <v>0.1105419</v>
      </c>
      <c r="BU60" s="22">
        <v>-2.13373E-2</v>
      </c>
      <c r="BV60" s="22">
        <v>4.9057499999999997E-2</v>
      </c>
      <c r="BW60" s="22">
        <v>0.1813273</v>
      </c>
      <c r="BX60" s="22">
        <v>0.46775499999999998</v>
      </c>
      <c r="BY60" s="22">
        <v>-0.10132579999999999</v>
      </c>
      <c r="BZ60" s="22">
        <v>2.4470999999999998E-3</v>
      </c>
      <c r="CA60" s="22">
        <v>0.132082</v>
      </c>
      <c r="CB60" s="22">
        <v>-5.0272900000000002E-2</v>
      </c>
      <c r="CC60" s="22">
        <v>0.25028420000000001</v>
      </c>
      <c r="CD60" s="22">
        <v>4.1231900000000002E-2</v>
      </c>
      <c r="CE60" s="22">
        <v>-7.1346599999999996E-2</v>
      </c>
      <c r="CF60" s="22">
        <v>-0.25906630000000003</v>
      </c>
      <c r="CG60" s="22">
        <v>0.22801640000000001</v>
      </c>
      <c r="CH60" s="22">
        <v>1.75582E-2</v>
      </c>
      <c r="CI60" s="22">
        <v>-0.151919</v>
      </c>
      <c r="CJ60" s="22">
        <v>0.1813343</v>
      </c>
      <c r="CK60" s="22">
        <v>-0.2538395</v>
      </c>
      <c r="CL60" s="22">
        <v>0.1879246</v>
      </c>
      <c r="CM60" s="22">
        <v>0.19102859999999999</v>
      </c>
      <c r="CN60" s="22">
        <v>0.299232</v>
      </c>
      <c r="CO60" s="22">
        <v>0.62250300000000003</v>
      </c>
      <c r="CP60" s="22">
        <v>0.41391050000000001</v>
      </c>
      <c r="CQ60" s="22">
        <v>0.2916398</v>
      </c>
      <c r="CR60" s="22">
        <v>0.33826659999999997</v>
      </c>
      <c r="CS60" s="22">
        <v>0.14743690000000001</v>
      </c>
      <c r="CT60" s="22">
        <v>0.23925669999999999</v>
      </c>
      <c r="CU60" s="22">
        <v>0.32371519999999998</v>
      </c>
      <c r="CV60" s="22">
        <v>0.80447749999999996</v>
      </c>
      <c r="CW60" s="22">
        <v>3.5791E-3</v>
      </c>
      <c r="CX60" s="22">
        <v>7.9590800000000003E-2</v>
      </c>
      <c r="CY60" s="22">
        <v>0.22417799999999999</v>
      </c>
      <c r="CZ60" s="22">
        <v>5.2143200000000001E-2</v>
      </c>
      <c r="DA60" s="22">
        <v>0.3485993</v>
      </c>
      <c r="DB60" s="22">
        <v>0.1000741</v>
      </c>
      <c r="DC60" s="22">
        <v>6.9839000000000004E-3</v>
      </c>
      <c r="DD60" s="22">
        <v>-0.1137189</v>
      </c>
      <c r="DE60" s="22">
        <v>0.30039880000000002</v>
      </c>
      <c r="DF60" s="22">
        <v>0.1055326</v>
      </c>
      <c r="DG60" s="22">
        <v>-2.7036299999999999E-2</v>
      </c>
      <c r="DH60" s="22">
        <v>0.3298257</v>
      </c>
      <c r="DI60" s="22">
        <v>-2.4837000000000001E-2</v>
      </c>
      <c r="DJ60" s="22">
        <v>0.37490780000000001</v>
      </c>
      <c r="DK60" s="22">
        <v>0.35332730000000001</v>
      </c>
      <c r="DL60" s="22">
        <v>0.46062310000000001</v>
      </c>
      <c r="DM60" s="22">
        <v>0.86134049999999995</v>
      </c>
      <c r="DN60" s="22">
        <v>0.65787010000000001</v>
      </c>
      <c r="DO60" s="22">
        <v>0.58280399999999999</v>
      </c>
      <c r="DP60" s="22">
        <v>0.56599140000000003</v>
      </c>
      <c r="DQ60" s="22">
        <v>0.31621100000000002</v>
      </c>
      <c r="DR60" s="22">
        <v>0.4294559</v>
      </c>
      <c r="DS60" s="22">
        <v>0.4661032</v>
      </c>
      <c r="DT60" s="22">
        <v>1.1412</v>
      </c>
      <c r="DU60" s="22">
        <v>0.108484</v>
      </c>
      <c r="DV60" s="22">
        <v>0.1567344</v>
      </c>
      <c r="DW60" s="22">
        <v>0.35715000000000002</v>
      </c>
      <c r="DX60" s="22">
        <v>0.2000159</v>
      </c>
      <c r="DY60" s="22">
        <v>0.4905505</v>
      </c>
      <c r="DZ60" s="22">
        <v>0.1850328</v>
      </c>
      <c r="EA60" s="22">
        <v>0.1200807</v>
      </c>
      <c r="EB60" s="22">
        <v>9.6139500000000003E-2</v>
      </c>
      <c r="EC60" s="22">
        <v>0.40490739999999997</v>
      </c>
      <c r="ED60" s="22">
        <v>0.2325537</v>
      </c>
      <c r="EE60" s="22">
        <v>0.15327440000000001</v>
      </c>
      <c r="EF60" s="22">
        <v>0.54422360000000003</v>
      </c>
      <c r="EG60" s="22">
        <v>0.30580610000000003</v>
      </c>
      <c r="EH60" s="22">
        <v>0.64488179999999995</v>
      </c>
      <c r="EI60" s="22">
        <v>0.58766079999999998</v>
      </c>
      <c r="EJ60" s="22">
        <v>0.69364630000000005</v>
      </c>
      <c r="EK60" s="22">
        <v>1.2061839999999999</v>
      </c>
      <c r="EL60" s="22">
        <v>1.0101089999999999</v>
      </c>
      <c r="EM60" s="22">
        <v>1.003199</v>
      </c>
      <c r="EN60" s="22">
        <v>0.89478990000000003</v>
      </c>
      <c r="EO60" s="22">
        <v>0.55989420000000001</v>
      </c>
      <c r="EP60" s="22">
        <v>0.70407339999999996</v>
      </c>
      <c r="EQ60" s="22">
        <v>0.67168879999999997</v>
      </c>
      <c r="ER60" s="22">
        <v>1.6273740000000001</v>
      </c>
      <c r="ES60" s="22">
        <v>0.25995000000000001</v>
      </c>
      <c r="ET60" s="22">
        <v>0.26811750000000001</v>
      </c>
      <c r="EU60" s="22">
        <v>58.03031</v>
      </c>
      <c r="EV60" s="22">
        <v>56.03031</v>
      </c>
      <c r="EW60" s="22">
        <v>55.96969</v>
      </c>
      <c r="EX60" s="22">
        <v>56.93938</v>
      </c>
      <c r="EY60" s="22">
        <v>57</v>
      </c>
      <c r="EZ60" s="22">
        <v>57</v>
      </c>
      <c r="FA60" s="22">
        <v>58.03031</v>
      </c>
      <c r="FB60" s="22">
        <v>59</v>
      </c>
      <c r="FC60" s="22">
        <v>59.06062</v>
      </c>
      <c r="FD60" s="22">
        <v>59.96969</v>
      </c>
      <c r="FE60" s="22">
        <v>60.09093</v>
      </c>
      <c r="FF60" s="22">
        <v>61.90907</v>
      </c>
      <c r="FG60" s="22">
        <v>59</v>
      </c>
      <c r="FH60" s="22">
        <v>57</v>
      </c>
      <c r="FI60" s="22">
        <v>57.06062</v>
      </c>
      <c r="FJ60" s="22">
        <v>57.96969</v>
      </c>
      <c r="FK60" s="22">
        <v>59</v>
      </c>
      <c r="FL60" s="22">
        <v>57.03031</v>
      </c>
      <c r="FM60" s="22">
        <v>57.06062</v>
      </c>
      <c r="FN60" s="22">
        <v>58.93938</v>
      </c>
      <c r="FO60" s="22">
        <v>58.87876</v>
      </c>
      <c r="FP60" s="22">
        <v>58.03031</v>
      </c>
      <c r="FQ60" s="22">
        <v>57.96969</v>
      </c>
      <c r="FR60" s="22">
        <v>56.93938</v>
      </c>
      <c r="FS60" s="22">
        <v>3.3529270000000002</v>
      </c>
      <c r="FT60" s="22">
        <v>0.15403500000000001</v>
      </c>
      <c r="FU60" s="22">
        <v>0.34477970000000002</v>
      </c>
    </row>
    <row r="61" spans="1:177" x14ac:dyDescent="0.3">
      <c r="A61" s="13" t="s">
        <v>226</v>
      </c>
      <c r="B61" s="13" t="s">
        <v>0</v>
      </c>
      <c r="C61" s="13" t="s">
        <v>263</v>
      </c>
      <c r="D61" s="34" t="s">
        <v>251</v>
      </c>
      <c r="E61" s="23" t="s">
        <v>221</v>
      </c>
      <c r="F61" s="23">
        <v>1740</v>
      </c>
      <c r="G61" s="22">
        <v>1.3796619999999999</v>
      </c>
      <c r="H61" s="22">
        <v>1.0825260000000001</v>
      </c>
      <c r="I61" s="22">
        <v>1.0680259999999999</v>
      </c>
      <c r="J61" s="22">
        <v>0.83691780000000005</v>
      </c>
      <c r="K61" s="22">
        <v>0.95592489999999997</v>
      </c>
      <c r="L61" s="22">
        <v>1.4006080000000001</v>
      </c>
      <c r="M61" s="22">
        <v>1.816201</v>
      </c>
      <c r="N61" s="22">
        <v>1.5271680000000001</v>
      </c>
      <c r="O61" s="22">
        <v>1.0998760000000001</v>
      </c>
      <c r="P61" s="22">
        <v>0.25550109999999998</v>
      </c>
      <c r="Q61" s="22">
        <v>0.70024640000000005</v>
      </c>
      <c r="R61" s="22">
        <v>0.86407279999999997</v>
      </c>
      <c r="S61" s="22">
        <v>0.66364290000000004</v>
      </c>
      <c r="T61" s="22">
        <v>0.48534359999999999</v>
      </c>
      <c r="U61" s="22">
        <v>0.1584972</v>
      </c>
      <c r="V61" s="22">
        <v>0.82872069999999998</v>
      </c>
      <c r="W61" s="22">
        <v>1.7718499999999999</v>
      </c>
      <c r="X61" s="22">
        <v>2.6014149999999998</v>
      </c>
      <c r="Y61" s="22">
        <v>2.7467090000000001</v>
      </c>
      <c r="Z61" s="22">
        <v>2.7643179999999998</v>
      </c>
      <c r="AA61" s="22">
        <v>2.4665870000000001</v>
      </c>
      <c r="AB61" s="22">
        <v>2.2060149999999998</v>
      </c>
      <c r="AC61" s="22">
        <v>1.819736</v>
      </c>
      <c r="AD61" s="22">
        <v>1.7926800000000001</v>
      </c>
      <c r="AE61" s="22">
        <v>-9.7133800000000006E-2</v>
      </c>
      <c r="AF61" s="22">
        <v>-0.48152139999999999</v>
      </c>
      <c r="AG61" s="22">
        <v>-0.26885979999999998</v>
      </c>
      <c r="AH61" s="22">
        <v>-0.74233070000000001</v>
      </c>
      <c r="AI61" s="22">
        <v>-0.4157516</v>
      </c>
      <c r="AJ61" s="22">
        <v>-3.5861000000000001E-3</v>
      </c>
      <c r="AK61" s="22">
        <v>0.15572610000000001</v>
      </c>
      <c r="AL61" s="22">
        <v>-1.27159E-2</v>
      </c>
      <c r="AM61" s="22">
        <v>-0.28262009999999999</v>
      </c>
      <c r="AN61" s="22">
        <v>-0.66417490000000001</v>
      </c>
      <c r="AO61" s="22">
        <v>-0.66623189999999999</v>
      </c>
      <c r="AP61" s="22">
        <v>-0.55542360000000002</v>
      </c>
      <c r="AQ61" s="22">
        <v>-0.61600060000000001</v>
      </c>
      <c r="AR61" s="22">
        <v>-0.86081399999999997</v>
      </c>
      <c r="AS61" s="22">
        <v>-0.80288820000000005</v>
      </c>
      <c r="AT61" s="22">
        <v>-0.67681380000000002</v>
      </c>
      <c r="AU61" s="22">
        <v>-0.31368230000000002</v>
      </c>
      <c r="AV61" s="22">
        <v>0.11510090000000001</v>
      </c>
      <c r="AW61" s="22">
        <v>0.17984800000000001</v>
      </c>
      <c r="AX61" s="22">
        <v>0.2668141</v>
      </c>
      <c r="AY61" s="22">
        <v>0.1139257</v>
      </c>
      <c r="AZ61" s="22">
        <v>3.1088500000000002E-2</v>
      </c>
      <c r="BA61" s="22">
        <v>-5.9729999999999998E-2</v>
      </c>
      <c r="BB61" s="22">
        <v>8.1402500000000003E-2</v>
      </c>
      <c r="BC61" s="22">
        <v>3.3617E-3</v>
      </c>
      <c r="BD61" s="22">
        <v>-0.2773891</v>
      </c>
      <c r="BE61" s="22">
        <v>-0.15600149999999999</v>
      </c>
      <c r="BF61" s="22">
        <v>-0.4567407</v>
      </c>
      <c r="BG61" s="22">
        <v>-0.23943809999999999</v>
      </c>
      <c r="BH61" s="22">
        <v>0.1077226</v>
      </c>
      <c r="BI61" s="22">
        <v>0.30384420000000001</v>
      </c>
      <c r="BJ61" s="22">
        <v>0.1238982</v>
      </c>
      <c r="BK61" s="22">
        <v>-0.120106</v>
      </c>
      <c r="BL61" s="22">
        <v>-0.43934430000000002</v>
      </c>
      <c r="BM61" s="22">
        <v>-0.37880979999999997</v>
      </c>
      <c r="BN61" s="22">
        <v>-0.23803250000000001</v>
      </c>
      <c r="BO61" s="22">
        <v>-0.3145676</v>
      </c>
      <c r="BP61" s="22">
        <v>-0.53414470000000003</v>
      </c>
      <c r="BQ61" s="22">
        <v>-0.52969239999999995</v>
      </c>
      <c r="BR61" s="22">
        <v>-0.39412449999999999</v>
      </c>
      <c r="BS61" s="22">
        <v>-7.0282700000000004E-2</v>
      </c>
      <c r="BT61" s="22">
        <v>0.33301180000000002</v>
      </c>
      <c r="BU61" s="22">
        <v>0.347692</v>
      </c>
      <c r="BV61" s="22">
        <v>0.42009750000000001</v>
      </c>
      <c r="BW61" s="22">
        <v>0.25005490000000002</v>
      </c>
      <c r="BX61" s="22">
        <v>0.16350709999999999</v>
      </c>
      <c r="BY61" s="22">
        <v>5.6305099999999997E-2</v>
      </c>
      <c r="BZ61" s="22">
        <v>0.2605864</v>
      </c>
      <c r="CA61" s="22">
        <v>7.2964500000000002E-2</v>
      </c>
      <c r="CB61" s="22">
        <v>-0.13600770000000001</v>
      </c>
      <c r="CC61" s="22">
        <v>-7.7836199999999994E-2</v>
      </c>
      <c r="CD61" s="22">
        <v>-0.25894200000000001</v>
      </c>
      <c r="CE61" s="22">
        <v>-0.11732389999999999</v>
      </c>
      <c r="CF61" s="22">
        <v>0.1848147</v>
      </c>
      <c r="CG61" s="22">
        <v>0.40643040000000002</v>
      </c>
      <c r="CH61" s="22">
        <v>0.21851670000000001</v>
      </c>
      <c r="CI61" s="22">
        <v>-7.5491999999999998E-3</v>
      </c>
      <c r="CJ61" s="22">
        <v>-0.28362739999999997</v>
      </c>
      <c r="CK61" s="22">
        <v>-0.17974200000000001</v>
      </c>
      <c r="CL61" s="22">
        <v>-1.82083E-2</v>
      </c>
      <c r="CM61" s="22">
        <v>-0.105796</v>
      </c>
      <c r="CN61" s="22">
        <v>-0.30789460000000002</v>
      </c>
      <c r="CO61" s="22">
        <v>-0.3404779</v>
      </c>
      <c r="CP61" s="22">
        <v>-0.1983347</v>
      </c>
      <c r="CQ61" s="22">
        <v>9.8295099999999996E-2</v>
      </c>
      <c r="CR61" s="22">
        <v>0.48393629999999999</v>
      </c>
      <c r="CS61" s="22">
        <v>0.46394020000000002</v>
      </c>
      <c r="CT61" s="22">
        <v>0.52626119999999998</v>
      </c>
      <c r="CU61" s="22">
        <v>0.34433750000000002</v>
      </c>
      <c r="CV61" s="22">
        <v>0.25521969999999999</v>
      </c>
      <c r="CW61" s="22">
        <v>0.13667080000000001</v>
      </c>
      <c r="CX61" s="22">
        <v>0.38468869999999999</v>
      </c>
      <c r="CY61" s="22">
        <v>0.14256740000000001</v>
      </c>
      <c r="CZ61" s="22">
        <v>5.3737000000000004E-3</v>
      </c>
      <c r="DA61" s="22">
        <v>3.2899999999999997E-4</v>
      </c>
      <c r="DB61" s="22">
        <v>-6.1143299999999998E-2</v>
      </c>
      <c r="DC61" s="22">
        <v>4.7902999999999999E-3</v>
      </c>
      <c r="DD61" s="22">
        <v>0.2619068</v>
      </c>
      <c r="DE61" s="22">
        <v>0.50901660000000004</v>
      </c>
      <c r="DF61" s="22">
        <v>0.3131352</v>
      </c>
      <c r="DG61" s="22">
        <v>0.10500760000000001</v>
      </c>
      <c r="DH61" s="22">
        <v>-0.12791040000000001</v>
      </c>
      <c r="DI61" s="22">
        <v>1.9325700000000001E-2</v>
      </c>
      <c r="DJ61" s="22">
        <v>0.20161580000000001</v>
      </c>
      <c r="DK61" s="22">
        <v>0.1029756</v>
      </c>
      <c r="DL61" s="22">
        <v>-8.1644499999999995E-2</v>
      </c>
      <c r="DM61" s="22">
        <v>-0.15126339999999999</v>
      </c>
      <c r="DN61" s="22">
        <v>-2.5449000000000001E-3</v>
      </c>
      <c r="DO61" s="22">
        <v>0.26687290000000002</v>
      </c>
      <c r="DP61" s="22">
        <v>0.6348608</v>
      </c>
      <c r="DQ61" s="22">
        <v>0.5801885</v>
      </c>
      <c r="DR61" s="22">
        <v>0.63242469999999995</v>
      </c>
      <c r="DS61" s="22">
        <v>0.43862020000000002</v>
      </c>
      <c r="DT61" s="22">
        <v>0.34693239999999997</v>
      </c>
      <c r="DU61" s="22">
        <v>0.21703639999999999</v>
      </c>
      <c r="DV61" s="22">
        <v>0.50879099999999999</v>
      </c>
      <c r="DW61" s="22">
        <v>0.2430628</v>
      </c>
      <c r="DX61" s="22">
        <v>0.209506</v>
      </c>
      <c r="DY61" s="22">
        <v>0.1131873</v>
      </c>
      <c r="DZ61" s="22">
        <v>0.2244467</v>
      </c>
      <c r="EA61" s="22">
        <v>0.18110380000000001</v>
      </c>
      <c r="EB61" s="22">
        <v>0.37321549999999998</v>
      </c>
      <c r="EC61" s="22">
        <v>0.65713480000000002</v>
      </c>
      <c r="ED61" s="22">
        <v>0.44974940000000002</v>
      </c>
      <c r="EE61" s="22">
        <v>0.26752169999999997</v>
      </c>
      <c r="EF61" s="22">
        <v>9.6920199999999998E-2</v>
      </c>
      <c r="EG61" s="22">
        <v>0.30674790000000002</v>
      </c>
      <c r="EH61" s="22">
        <v>0.51900690000000005</v>
      </c>
      <c r="EI61" s="22">
        <v>0.40440870000000001</v>
      </c>
      <c r="EJ61" s="22">
        <v>0.24502470000000001</v>
      </c>
      <c r="EK61" s="22">
        <v>0.1219324</v>
      </c>
      <c r="EL61" s="22">
        <v>0.28014440000000002</v>
      </c>
      <c r="EM61" s="22">
        <v>0.51027250000000002</v>
      </c>
      <c r="EN61" s="22">
        <v>0.85277179999999997</v>
      </c>
      <c r="EO61" s="22">
        <v>0.74803240000000004</v>
      </c>
      <c r="EP61" s="22">
        <v>0.78570819999999997</v>
      </c>
      <c r="EQ61" s="22">
        <v>0.57474939999999997</v>
      </c>
      <c r="ER61" s="22">
        <v>0.47935090000000002</v>
      </c>
      <c r="ES61" s="22">
        <v>0.33307160000000002</v>
      </c>
      <c r="ET61" s="22">
        <v>0.687975</v>
      </c>
      <c r="EU61" s="22">
        <v>53.988230000000001</v>
      </c>
      <c r="EV61" s="22">
        <v>52.990589999999997</v>
      </c>
      <c r="EW61" s="22">
        <v>51.995289999999997</v>
      </c>
      <c r="EX61" s="22">
        <v>52.992939999999997</v>
      </c>
      <c r="EY61" s="22">
        <v>53.990589999999997</v>
      </c>
      <c r="EZ61" s="22">
        <v>53.992939999999997</v>
      </c>
      <c r="FA61" s="22">
        <v>54.990589999999997</v>
      </c>
      <c r="FB61" s="22">
        <v>54.992939999999997</v>
      </c>
      <c r="FC61" s="22">
        <v>56.988230000000001</v>
      </c>
      <c r="FD61" s="22">
        <v>55.990589999999997</v>
      </c>
      <c r="FE61" s="22">
        <v>56.988230000000001</v>
      </c>
      <c r="FF61" s="22">
        <v>54.995289999999997</v>
      </c>
      <c r="FG61" s="22">
        <v>54.992939999999997</v>
      </c>
      <c r="FH61" s="22">
        <v>54.992939999999997</v>
      </c>
      <c r="FI61" s="22">
        <v>53.995289999999997</v>
      </c>
      <c r="FJ61" s="22">
        <v>53.990589999999997</v>
      </c>
      <c r="FK61" s="22">
        <v>54.985880000000002</v>
      </c>
      <c r="FL61" s="22">
        <v>53.990589999999997</v>
      </c>
      <c r="FM61" s="22">
        <v>52.992939999999997</v>
      </c>
      <c r="FN61" s="22">
        <v>52.992939999999997</v>
      </c>
      <c r="FO61" s="22">
        <v>53.983530000000002</v>
      </c>
      <c r="FP61" s="22">
        <v>52.990589999999997</v>
      </c>
      <c r="FQ61" s="22">
        <v>52.988230000000001</v>
      </c>
      <c r="FR61" s="22">
        <v>51.990589999999997</v>
      </c>
      <c r="FS61" s="22">
        <v>3.2591619999999999</v>
      </c>
      <c r="FT61" s="22">
        <v>0.19136790000000001</v>
      </c>
      <c r="FU61" s="22">
        <v>0.18931329999999999</v>
      </c>
    </row>
    <row r="62" spans="1:177" x14ac:dyDescent="0.3">
      <c r="A62" s="13" t="s">
        <v>226</v>
      </c>
      <c r="B62" s="13" t="s">
        <v>0</v>
      </c>
      <c r="C62" s="13" t="s">
        <v>263</v>
      </c>
      <c r="D62" s="34" t="s">
        <v>240</v>
      </c>
      <c r="E62" s="23" t="s">
        <v>219</v>
      </c>
      <c r="F62" s="23">
        <v>3150</v>
      </c>
      <c r="G62" s="22">
        <v>2.3551250000000001</v>
      </c>
      <c r="H62" s="22">
        <v>2.19265</v>
      </c>
      <c r="I62" s="22">
        <v>1.9544649999999999</v>
      </c>
      <c r="J62" s="22">
        <v>1.9850760000000001</v>
      </c>
      <c r="K62" s="22">
        <v>1.9251259999999999</v>
      </c>
      <c r="L62" s="22">
        <v>2.0359590000000001</v>
      </c>
      <c r="M62" s="22">
        <v>2.4385119999999998</v>
      </c>
      <c r="N62" s="22">
        <v>2.262251</v>
      </c>
      <c r="O62" s="22">
        <v>0.85018590000000005</v>
      </c>
      <c r="P62" s="22">
        <v>-0.94317609999999996</v>
      </c>
      <c r="Q62" s="22">
        <v>-2.7600519999999999</v>
      </c>
      <c r="R62" s="22">
        <v>-4.0203550000000003</v>
      </c>
      <c r="S62" s="22">
        <v>-4.2472849999999998</v>
      </c>
      <c r="T62" s="22">
        <v>-4.1018129999999999</v>
      </c>
      <c r="U62" s="22">
        <v>-3.1624690000000002</v>
      </c>
      <c r="V62" s="22">
        <v>-1.5063610000000001</v>
      </c>
      <c r="W62" s="22">
        <v>0.72488560000000002</v>
      </c>
      <c r="X62" s="22">
        <v>2.8122319999999998</v>
      </c>
      <c r="Y62" s="22">
        <v>3.869084</v>
      </c>
      <c r="Z62" s="22">
        <v>4.0590310000000001</v>
      </c>
      <c r="AA62" s="22">
        <v>3.999536</v>
      </c>
      <c r="AB62" s="22">
        <v>3.6464240000000001</v>
      </c>
      <c r="AC62" s="22">
        <v>3.1167739999999999</v>
      </c>
      <c r="AD62" s="22">
        <v>2.564981</v>
      </c>
      <c r="AE62" s="22">
        <v>-0.34702630000000001</v>
      </c>
      <c r="AF62" s="22">
        <v>-0.30566690000000002</v>
      </c>
      <c r="AG62" s="22">
        <v>-0.43025190000000002</v>
      </c>
      <c r="AH62" s="22">
        <v>-0.20151669999999999</v>
      </c>
      <c r="AI62" s="22">
        <v>-0.1474927</v>
      </c>
      <c r="AJ62" s="22">
        <v>-0.10302649999999999</v>
      </c>
      <c r="AK62" s="22">
        <v>-5.1790500000000003E-2</v>
      </c>
      <c r="AL62" s="22">
        <v>-0.10008</v>
      </c>
      <c r="AM62" s="22">
        <v>-0.20892069999999999</v>
      </c>
      <c r="AN62" s="22">
        <v>-0.29064770000000001</v>
      </c>
      <c r="AO62" s="22">
        <v>-0.41900300000000001</v>
      </c>
      <c r="AP62" s="22">
        <v>-0.53857279999999996</v>
      </c>
      <c r="AQ62" s="22">
        <v>-0.3691663</v>
      </c>
      <c r="AR62" s="22">
        <v>-0.33412789999999998</v>
      </c>
      <c r="AS62" s="22">
        <v>-0.33949659999999998</v>
      </c>
      <c r="AT62" s="22">
        <v>-0.1680691</v>
      </c>
      <c r="AU62" s="22">
        <v>0.1121119</v>
      </c>
      <c r="AV62" s="22">
        <v>0.2276166</v>
      </c>
      <c r="AW62" s="22">
        <v>0.1351811</v>
      </c>
      <c r="AX62" s="22">
        <v>0.131804</v>
      </c>
      <c r="AY62" s="22">
        <v>0.1739938</v>
      </c>
      <c r="AZ62" s="22">
        <v>4.4554099999999999E-2</v>
      </c>
      <c r="BA62" s="22">
        <v>-6.3857700000000003E-2</v>
      </c>
      <c r="BB62" s="22">
        <v>-0.22969800000000001</v>
      </c>
      <c r="BC62" s="22">
        <v>-0.22183420000000001</v>
      </c>
      <c r="BD62" s="22">
        <v>-0.1871041</v>
      </c>
      <c r="BE62" s="22">
        <v>-0.29138540000000002</v>
      </c>
      <c r="BF62" s="22">
        <v>-0.1084154</v>
      </c>
      <c r="BG62" s="22">
        <v>-7.5556999999999999E-2</v>
      </c>
      <c r="BH62" s="22">
        <v>-3.7954500000000002E-2</v>
      </c>
      <c r="BI62" s="22">
        <v>2.70683E-2</v>
      </c>
      <c r="BJ62" s="22">
        <v>-7.7047000000000001E-3</v>
      </c>
      <c r="BK62" s="22">
        <v>-0.10714410000000001</v>
      </c>
      <c r="BL62" s="22">
        <v>-0.1623889</v>
      </c>
      <c r="BM62" s="22">
        <v>-0.2557314</v>
      </c>
      <c r="BN62" s="22">
        <v>-0.35487069999999998</v>
      </c>
      <c r="BO62" s="22">
        <v>-0.1978027</v>
      </c>
      <c r="BP62" s="22">
        <v>-0.16490189999999999</v>
      </c>
      <c r="BQ62" s="22">
        <v>-0.16838249999999999</v>
      </c>
      <c r="BR62" s="22">
        <v>1.02223E-2</v>
      </c>
      <c r="BS62" s="22">
        <v>0.28917379999999998</v>
      </c>
      <c r="BT62" s="22">
        <v>0.3921385</v>
      </c>
      <c r="BU62" s="22">
        <v>0.3002784</v>
      </c>
      <c r="BV62" s="22">
        <v>0.29005819999999999</v>
      </c>
      <c r="BW62" s="22">
        <v>0.3189517</v>
      </c>
      <c r="BX62" s="22">
        <v>0.1875154</v>
      </c>
      <c r="BY62" s="22">
        <v>7.8964999999999994E-2</v>
      </c>
      <c r="BZ62" s="22">
        <v>-9.7114900000000004E-2</v>
      </c>
      <c r="CA62" s="22">
        <v>-0.13512640000000001</v>
      </c>
      <c r="CB62" s="22">
        <v>-0.1049879</v>
      </c>
      <c r="CC62" s="22">
        <v>-0.19520689999999999</v>
      </c>
      <c r="CD62" s="22">
        <v>-4.3933600000000003E-2</v>
      </c>
      <c r="CE62" s="22">
        <v>-2.57345E-2</v>
      </c>
      <c r="CF62" s="22">
        <v>7.1142000000000002E-3</v>
      </c>
      <c r="CG62" s="22">
        <v>8.16857E-2</v>
      </c>
      <c r="CH62" s="22">
        <v>5.6274100000000001E-2</v>
      </c>
      <c r="CI62" s="22">
        <v>-3.6653999999999999E-2</v>
      </c>
      <c r="CJ62" s="22">
        <v>-7.3557300000000006E-2</v>
      </c>
      <c r="CK62" s="22">
        <v>-0.1426499</v>
      </c>
      <c r="CL62" s="22">
        <v>-0.22763920000000001</v>
      </c>
      <c r="CM62" s="22">
        <v>-7.9116800000000001E-2</v>
      </c>
      <c r="CN62" s="22">
        <v>-4.7696500000000003E-2</v>
      </c>
      <c r="CO62" s="22">
        <v>-4.9869400000000001E-2</v>
      </c>
      <c r="CP62" s="22">
        <v>0.1337064</v>
      </c>
      <c r="CQ62" s="22">
        <v>0.41180630000000001</v>
      </c>
      <c r="CR62" s="22">
        <v>0.50608589999999998</v>
      </c>
      <c r="CS62" s="22">
        <v>0.4146242</v>
      </c>
      <c r="CT62" s="22">
        <v>0.39966449999999998</v>
      </c>
      <c r="CU62" s="22">
        <v>0.41934909999999997</v>
      </c>
      <c r="CV62" s="22">
        <v>0.2865299</v>
      </c>
      <c r="CW62" s="22">
        <v>0.1778835</v>
      </c>
      <c r="CX62" s="22">
        <v>-5.2883000000000001E-3</v>
      </c>
      <c r="CY62" s="22">
        <v>-4.8418700000000002E-2</v>
      </c>
      <c r="CZ62" s="22">
        <v>-2.2871699999999998E-2</v>
      </c>
      <c r="DA62" s="22">
        <v>-9.90283E-2</v>
      </c>
      <c r="DB62" s="22">
        <v>2.05481E-2</v>
      </c>
      <c r="DC62" s="22">
        <v>2.4087999999999998E-2</v>
      </c>
      <c r="DD62" s="22">
        <v>5.2182800000000001E-2</v>
      </c>
      <c r="DE62" s="22">
        <v>0.13630320000000001</v>
      </c>
      <c r="DF62" s="22">
        <v>0.1202529</v>
      </c>
      <c r="DG62" s="22">
        <v>3.3836100000000001E-2</v>
      </c>
      <c r="DH62" s="22">
        <v>1.5274299999999999E-2</v>
      </c>
      <c r="DI62" s="22">
        <v>-2.9568400000000002E-2</v>
      </c>
      <c r="DJ62" s="22">
        <v>-0.1004077</v>
      </c>
      <c r="DK62" s="22">
        <v>3.9569E-2</v>
      </c>
      <c r="DL62" s="22">
        <v>6.9508899999999998E-2</v>
      </c>
      <c r="DM62" s="22">
        <v>6.8643700000000002E-2</v>
      </c>
      <c r="DN62" s="22">
        <v>0.25719059999999999</v>
      </c>
      <c r="DO62" s="22">
        <v>0.53443879999999999</v>
      </c>
      <c r="DP62" s="22">
        <v>0.62003330000000001</v>
      </c>
      <c r="DQ62" s="22">
        <v>0.5289701</v>
      </c>
      <c r="DR62" s="22">
        <v>0.50927089999999997</v>
      </c>
      <c r="DS62" s="22">
        <v>0.5197465</v>
      </c>
      <c r="DT62" s="22">
        <v>0.38554450000000001</v>
      </c>
      <c r="DU62" s="22">
        <v>0.27680199999999999</v>
      </c>
      <c r="DV62" s="22">
        <v>8.6538400000000001E-2</v>
      </c>
      <c r="DW62" s="22">
        <v>7.6773499999999995E-2</v>
      </c>
      <c r="DX62" s="22">
        <v>9.5691100000000001E-2</v>
      </c>
      <c r="DY62" s="22">
        <v>3.9838199999999997E-2</v>
      </c>
      <c r="DZ62" s="22">
        <v>0.1136495</v>
      </c>
      <c r="EA62" s="22">
        <v>9.6023700000000003E-2</v>
      </c>
      <c r="EB62" s="22">
        <v>0.11725480000000001</v>
      </c>
      <c r="EC62" s="22">
        <v>0.21516199999999999</v>
      </c>
      <c r="ED62" s="22">
        <v>0.21262809999999999</v>
      </c>
      <c r="EE62" s="22">
        <v>0.1356127</v>
      </c>
      <c r="EF62" s="22">
        <v>0.1435331</v>
      </c>
      <c r="EG62" s="22">
        <v>0.1337033</v>
      </c>
      <c r="EH62" s="22">
        <v>8.3294400000000005E-2</v>
      </c>
      <c r="EI62" s="22">
        <v>0.2109326</v>
      </c>
      <c r="EJ62" s="22">
        <v>0.2387349</v>
      </c>
      <c r="EK62" s="22">
        <v>0.23975779999999999</v>
      </c>
      <c r="EL62" s="22">
        <v>0.43548199999999998</v>
      </c>
      <c r="EM62" s="22">
        <v>0.71150080000000004</v>
      </c>
      <c r="EN62" s="22">
        <v>0.78455529999999996</v>
      </c>
      <c r="EO62" s="22">
        <v>0.69406730000000005</v>
      </c>
      <c r="EP62" s="22">
        <v>0.66752509999999998</v>
      </c>
      <c r="EQ62" s="22">
        <v>0.66470439999999997</v>
      </c>
      <c r="ER62" s="22">
        <v>0.52850580000000003</v>
      </c>
      <c r="ES62" s="22">
        <v>0.41962460000000001</v>
      </c>
      <c r="ET62" s="22">
        <v>0.2191215</v>
      </c>
      <c r="EU62" s="22">
        <v>58.964019999999998</v>
      </c>
      <c r="EV62" s="22">
        <v>58.335500000000003</v>
      </c>
      <c r="EW62" s="22">
        <v>57.775210000000001</v>
      </c>
      <c r="EX62" s="22">
        <v>57.330800000000004</v>
      </c>
      <c r="EY62" s="22">
        <v>56.806379999999997</v>
      </c>
      <c r="EZ62" s="22">
        <v>56.897539999999999</v>
      </c>
      <c r="FA62" s="22">
        <v>56.097459999999998</v>
      </c>
      <c r="FB62" s="22">
        <v>55.936399999999999</v>
      </c>
      <c r="FC62" s="22">
        <v>59.21716</v>
      </c>
      <c r="FD62" s="22">
        <v>64.976020000000005</v>
      </c>
      <c r="FE62" s="22">
        <v>69.823340000000002</v>
      </c>
      <c r="FF62" s="22">
        <v>73.966250000000002</v>
      </c>
      <c r="FG62" s="22">
        <v>76.273899999999998</v>
      </c>
      <c r="FH62" s="22">
        <v>76.831739999999996</v>
      </c>
      <c r="FI62" s="22">
        <v>77.194789999999998</v>
      </c>
      <c r="FJ62" s="22">
        <v>76.205839999999995</v>
      </c>
      <c r="FK62" s="22">
        <v>74.891620000000003</v>
      </c>
      <c r="FL62" s="22">
        <v>72.869789999999995</v>
      </c>
      <c r="FM62" s="22">
        <v>69.172619999999995</v>
      </c>
      <c r="FN62" s="22">
        <v>65.193640000000002</v>
      </c>
      <c r="FO62" s="22">
        <v>63.210790000000003</v>
      </c>
      <c r="FP62" s="22">
        <v>61.641309999999997</v>
      </c>
      <c r="FQ62" s="22">
        <v>60.166809999999998</v>
      </c>
      <c r="FR62" s="22">
        <v>59.542250000000003</v>
      </c>
      <c r="FS62" s="22">
        <v>2.4263219999999999</v>
      </c>
      <c r="FT62" s="22">
        <v>0.11687160000000001</v>
      </c>
      <c r="FU62" s="22">
        <v>0.18474769999999999</v>
      </c>
    </row>
    <row r="63" spans="1:177" x14ac:dyDescent="0.3">
      <c r="A63" s="13" t="s">
        <v>226</v>
      </c>
      <c r="B63" s="13" t="s">
        <v>0</v>
      </c>
      <c r="C63" s="13" t="s">
        <v>263</v>
      </c>
      <c r="D63" s="34" t="s">
        <v>240</v>
      </c>
      <c r="E63" s="23" t="s">
        <v>220</v>
      </c>
      <c r="F63" s="23">
        <v>1578</v>
      </c>
      <c r="G63" s="22">
        <v>1.237927</v>
      </c>
      <c r="H63" s="22">
        <v>1.155518</v>
      </c>
      <c r="I63" s="22">
        <v>1.125634</v>
      </c>
      <c r="J63" s="22">
        <v>1.040826</v>
      </c>
      <c r="K63" s="22">
        <v>0.98766600000000004</v>
      </c>
      <c r="L63" s="22">
        <v>1.0000849999999999</v>
      </c>
      <c r="M63" s="22">
        <v>1.160919</v>
      </c>
      <c r="N63" s="22">
        <v>1.0419290000000001</v>
      </c>
      <c r="O63" s="22">
        <v>0.49010290000000001</v>
      </c>
      <c r="P63" s="22">
        <v>-0.29640450000000002</v>
      </c>
      <c r="Q63" s="22">
        <v>-1.1346609999999999</v>
      </c>
      <c r="R63" s="22">
        <v>-1.7907189999999999</v>
      </c>
      <c r="S63" s="22">
        <v>-1.8305549999999999</v>
      </c>
      <c r="T63" s="22">
        <v>-1.7672239999999999</v>
      </c>
      <c r="U63" s="22">
        <v>-1.2627010000000001</v>
      </c>
      <c r="V63" s="22">
        <v>-0.4469863</v>
      </c>
      <c r="W63" s="22">
        <v>0.43337330000000002</v>
      </c>
      <c r="X63" s="22">
        <v>1.392323</v>
      </c>
      <c r="Y63" s="22">
        <v>1.9194819999999999</v>
      </c>
      <c r="Z63" s="22">
        <v>1.958216</v>
      </c>
      <c r="AA63" s="22">
        <v>1.966602</v>
      </c>
      <c r="AB63" s="22">
        <v>1.8124210000000001</v>
      </c>
      <c r="AC63" s="22">
        <v>1.540967</v>
      </c>
      <c r="AD63" s="22">
        <v>1.2459929999999999</v>
      </c>
      <c r="AE63" s="22">
        <v>-0.22400809999999999</v>
      </c>
      <c r="AF63" s="22">
        <v>-0.22361310000000001</v>
      </c>
      <c r="AG63" s="22">
        <v>-0.14012340000000001</v>
      </c>
      <c r="AH63" s="22">
        <v>-9.6794099999999994E-2</v>
      </c>
      <c r="AI63" s="22">
        <v>-6.4749699999999993E-2</v>
      </c>
      <c r="AJ63" s="22">
        <v>-7.7441999999999997E-2</v>
      </c>
      <c r="AK63" s="22">
        <v>-7.62076E-2</v>
      </c>
      <c r="AL63" s="22">
        <v>-0.1801972</v>
      </c>
      <c r="AM63" s="22">
        <v>-0.20877560000000001</v>
      </c>
      <c r="AN63" s="22">
        <v>-0.29182799999999998</v>
      </c>
      <c r="AO63" s="22">
        <v>-0.40805900000000001</v>
      </c>
      <c r="AP63" s="22">
        <v>-0.53483029999999998</v>
      </c>
      <c r="AQ63" s="22">
        <v>-0.3079498</v>
      </c>
      <c r="AR63" s="22">
        <v>-0.2563358</v>
      </c>
      <c r="AS63" s="22">
        <v>-0.1504212</v>
      </c>
      <c r="AT63" s="22">
        <v>2.271E-3</v>
      </c>
      <c r="AU63" s="22">
        <v>1.8897000000000001E-2</v>
      </c>
      <c r="AV63" s="22">
        <v>6.6514500000000004E-2</v>
      </c>
      <c r="AW63" s="22">
        <v>7.0461999999999999E-3</v>
      </c>
      <c r="AX63" s="22">
        <v>-0.1022334</v>
      </c>
      <c r="AY63" s="22">
        <v>-1.63429E-2</v>
      </c>
      <c r="AZ63" s="22">
        <v>-5.6250099999999997E-2</v>
      </c>
      <c r="BA63" s="22">
        <v>-0.1133147</v>
      </c>
      <c r="BB63" s="22">
        <v>-0.20814060000000001</v>
      </c>
      <c r="BC63" s="22">
        <v>-0.1225714</v>
      </c>
      <c r="BD63" s="22">
        <v>-0.11412659999999999</v>
      </c>
      <c r="BE63" s="22">
        <v>-4.2646200000000002E-2</v>
      </c>
      <c r="BF63" s="22">
        <v>-2.80637E-2</v>
      </c>
      <c r="BG63" s="22">
        <v>-1.19603E-2</v>
      </c>
      <c r="BH63" s="22">
        <v>-2.32476E-2</v>
      </c>
      <c r="BI63" s="22">
        <v>-2.30986E-2</v>
      </c>
      <c r="BJ63" s="22">
        <v>-0.1156107</v>
      </c>
      <c r="BK63" s="22">
        <v>-0.1132736</v>
      </c>
      <c r="BL63" s="22">
        <v>-0.1699504</v>
      </c>
      <c r="BM63" s="22">
        <v>-0.25183929999999999</v>
      </c>
      <c r="BN63" s="22">
        <v>-0.36116989999999999</v>
      </c>
      <c r="BO63" s="22">
        <v>-0.18122959999999999</v>
      </c>
      <c r="BP63" s="22">
        <v>-0.14793729999999999</v>
      </c>
      <c r="BQ63" s="22">
        <v>-5.5261900000000003E-2</v>
      </c>
      <c r="BR63" s="22">
        <v>9.2206999999999997E-2</v>
      </c>
      <c r="BS63" s="22">
        <v>0.1079905</v>
      </c>
      <c r="BT63" s="22">
        <v>0.16497439999999999</v>
      </c>
      <c r="BU63" s="22">
        <v>0.1329388</v>
      </c>
      <c r="BV63" s="22">
        <v>4.3693099999999999E-2</v>
      </c>
      <c r="BW63" s="22">
        <v>0.10887289999999999</v>
      </c>
      <c r="BX63" s="22">
        <v>6.6125199999999995E-2</v>
      </c>
      <c r="BY63" s="22">
        <v>6.893E-4</v>
      </c>
      <c r="BZ63" s="22">
        <v>-0.10872950000000001</v>
      </c>
      <c r="CA63" s="22">
        <v>-5.2316700000000001E-2</v>
      </c>
      <c r="CB63" s="22">
        <v>-3.8296499999999997E-2</v>
      </c>
      <c r="CC63" s="22">
        <v>2.4866200000000001E-2</v>
      </c>
      <c r="CD63" s="22">
        <v>1.9538799999999999E-2</v>
      </c>
      <c r="CE63" s="22">
        <v>2.4601600000000001E-2</v>
      </c>
      <c r="CF63" s="22">
        <v>1.4287299999999999E-2</v>
      </c>
      <c r="CG63" s="22">
        <v>1.36845E-2</v>
      </c>
      <c r="CH63" s="22">
        <v>-7.0878200000000002E-2</v>
      </c>
      <c r="CI63" s="22">
        <v>-4.7129200000000003E-2</v>
      </c>
      <c r="CJ63" s="22">
        <v>-8.5538400000000001E-2</v>
      </c>
      <c r="CK63" s="22">
        <v>-0.14364199999999999</v>
      </c>
      <c r="CL63" s="22">
        <v>-0.2408933</v>
      </c>
      <c r="CM63" s="22">
        <v>-9.3463500000000005E-2</v>
      </c>
      <c r="CN63" s="22">
        <v>-7.2860800000000003E-2</v>
      </c>
      <c r="CO63" s="22">
        <v>1.06452E-2</v>
      </c>
      <c r="CP63" s="22">
        <v>0.15449640000000001</v>
      </c>
      <c r="CQ63" s="22">
        <v>0.1696965</v>
      </c>
      <c r="CR63" s="22">
        <v>0.2331674</v>
      </c>
      <c r="CS63" s="22">
        <v>0.22013150000000001</v>
      </c>
      <c r="CT63" s="22">
        <v>0.14476130000000001</v>
      </c>
      <c r="CU63" s="22">
        <v>0.19559699999999999</v>
      </c>
      <c r="CV63" s="22">
        <v>0.15088190000000001</v>
      </c>
      <c r="CW63" s="22">
        <v>7.9648099999999999E-2</v>
      </c>
      <c r="CX63" s="22">
        <v>-3.9877700000000002E-2</v>
      </c>
      <c r="CY63" s="22">
        <v>1.7938099999999998E-2</v>
      </c>
      <c r="CZ63" s="22">
        <v>3.7533499999999997E-2</v>
      </c>
      <c r="DA63" s="22">
        <v>9.2378500000000002E-2</v>
      </c>
      <c r="DB63" s="22">
        <v>6.7141300000000001E-2</v>
      </c>
      <c r="DC63" s="22">
        <v>6.11634E-2</v>
      </c>
      <c r="DD63" s="22">
        <v>5.1822199999999999E-2</v>
      </c>
      <c r="DE63" s="22">
        <v>5.0467699999999997E-2</v>
      </c>
      <c r="DF63" s="22">
        <v>-2.6145700000000001E-2</v>
      </c>
      <c r="DG63" s="22">
        <v>1.9015199999999999E-2</v>
      </c>
      <c r="DH63" s="22">
        <v>-1.1264000000000001E-3</v>
      </c>
      <c r="DI63" s="22">
        <v>-3.54446E-2</v>
      </c>
      <c r="DJ63" s="22">
        <v>-0.1206166</v>
      </c>
      <c r="DK63" s="22">
        <v>-5.6975000000000003E-3</v>
      </c>
      <c r="DL63" s="22">
        <v>2.2157000000000001E-3</v>
      </c>
      <c r="DM63" s="22">
        <v>7.6552300000000004E-2</v>
      </c>
      <c r="DN63" s="22">
        <v>0.2167858</v>
      </c>
      <c r="DO63" s="22">
        <v>0.23140240000000001</v>
      </c>
      <c r="DP63" s="22">
        <v>0.30136039999999997</v>
      </c>
      <c r="DQ63" s="22">
        <v>0.30732429999999999</v>
      </c>
      <c r="DR63" s="22">
        <v>0.24582960000000001</v>
      </c>
      <c r="DS63" s="22">
        <v>0.28232099999999999</v>
      </c>
      <c r="DT63" s="22">
        <v>0.23563870000000001</v>
      </c>
      <c r="DU63" s="22">
        <v>0.1586069</v>
      </c>
      <c r="DV63" s="22">
        <v>2.8974E-2</v>
      </c>
      <c r="DW63" s="22">
        <v>0.1193748</v>
      </c>
      <c r="DX63" s="22">
        <v>0.14702009999999999</v>
      </c>
      <c r="DY63" s="22">
        <v>0.18985569999999999</v>
      </c>
      <c r="DZ63" s="22">
        <v>0.13587170000000001</v>
      </c>
      <c r="EA63" s="22">
        <v>0.1139529</v>
      </c>
      <c r="EB63" s="22">
        <v>0.1060166</v>
      </c>
      <c r="EC63" s="22">
        <v>0.10357669999999999</v>
      </c>
      <c r="ED63" s="22">
        <v>3.8440799999999997E-2</v>
      </c>
      <c r="EE63" s="22">
        <v>0.1145172</v>
      </c>
      <c r="EF63" s="22">
        <v>0.1207512</v>
      </c>
      <c r="EG63" s="22">
        <v>0.1207751</v>
      </c>
      <c r="EH63" s="22">
        <v>5.3043699999999999E-2</v>
      </c>
      <c r="EI63" s="22">
        <v>0.1210228</v>
      </c>
      <c r="EJ63" s="22">
        <v>0.1106143</v>
      </c>
      <c r="EK63" s="22">
        <v>0.17171169999999999</v>
      </c>
      <c r="EL63" s="22">
        <v>0.30672179999999999</v>
      </c>
      <c r="EM63" s="22">
        <v>0.3204958</v>
      </c>
      <c r="EN63" s="22">
        <v>0.39982030000000002</v>
      </c>
      <c r="EO63" s="22">
        <v>0.43321690000000002</v>
      </c>
      <c r="EP63" s="22">
        <v>0.3917561</v>
      </c>
      <c r="EQ63" s="22">
        <v>0.40753679999999998</v>
      </c>
      <c r="ER63" s="22">
        <v>0.358014</v>
      </c>
      <c r="ES63" s="22">
        <v>0.27261079999999999</v>
      </c>
      <c r="ET63" s="22">
        <v>0.1283851</v>
      </c>
      <c r="EU63" s="22">
        <v>62.135620000000003</v>
      </c>
      <c r="EV63" s="22">
        <v>62.042810000000003</v>
      </c>
      <c r="EW63" s="22">
        <v>61.099249999999998</v>
      </c>
      <c r="EX63" s="22">
        <v>60.811520000000002</v>
      </c>
      <c r="EY63" s="22">
        <v>60.535339999999998</v>
      </c>
      <c r="EZ63" s="22">
        <v>60.879280000000001</v>
      </c>
      <c r="FA63" s="22">
        <v>59.9</v>
      </c>
      <c r="FB63" s="22">
        <v>59.67174</v>
      </c>
      <c r="FC63" s="22">
        <v>61.967309999999998</v>
      </c>
      <c r="FD63" s="22">
        <v>65.711590000000001</v>
      </c>
      <c r="FE63" s="22">
        <v>69.501320000000007</v>
      </c>
      <c r="FF63" s="22">
        <v>73.431920000000005</v>
      </c>
      <c r="FG63" s="22">
        <v>75.795699999999997</v>
      </c>
      <c r="FH63" s="22">
        <v>75.860200000000006</v>
      </c>
      <c r="FI63" s="22">
        <v>75.510890000000003</v>
      </c>
      <c r="FJ63" s="22">
        <v>74.524069999999995</v>
      </c>
      <c r="FK63" s="22">
        <v>73.761589999999998</v>
      </c>
      <c r="FL63" s="22">
        <v>72.037279999999996</v>
      </c>
      <c r="FM63" s="22">
        <v>69.247699999999995</v>
      </c>
      <c r="FN63" s="22">
        <v>66.317490000000006</v>
      </c>
      <c r="FO63" s="22">
        <v>65.332400000000007</v>
      </c>
      <c r="FP63" s="22">
        <v>64.135300000000001</v>
      </c>
      <c r="FQ63" s="22">
        <v>63.113770000000002</v>
      </c>
      <c r="FR63" s="22">
        <v>62.55124</v>
      </c>
      <c r="FS63" s="22">
        <v>1.3072410000000001</v>
      </c>
      <c r="FT63" s="22">
        <v>6.8909799999999993E-2</v>
      </c>
      <c r="FU63" s="22">
        <v>0.13735890000000001</v>
      </c>
    </row>
    <row r="64" spans="1:177" x14ac:dyDescent="0.3">
      <c r="A64" s="13" t="s">
        <v>226</v>
      </c>
      <c r="B64" s="13" t="s">
        <v>0</v>
      </c>
      <c r="C64" s="13" t="s">
        <v>263</v>
      </c>
      <c r="D64" s="34" t="s">
        <v>240</v>
      </c>
      <c r="E64" s="23" t="s">
        <v>221</v>
      </c>
      <c r="F64" s="23">
        <v>1572</v>
      </c>
      <c r="G64" s="22">
        <v>1.1315930000000001</v>
      </c>
      <c r="H64" s="22">
        <v>1.046152</v>
      </c>
      <c r="I64" s="22">
        <v>0.86959850000000005</v>
      </c>
      <c r="J64" s="22">
        <v>0.95832240000000002</v>
      </c>
      <c r="K64" s="22">
        <v>0.94901369999999996</v>
      </c>
      <c r="L64" s="22">
        <v>1.0415749999999999</v>
      </c>
      <c r="M64" s="22">
        <v>1.2722180000000001</v>
      </c>
      <c r="N64" s="22">
        <v>1.1894009999999999</v>
      </c>
      <c r="O64" s="22">
        <v>0.3418408</v>
      </c>
      <c r="P64" s="22">
        <v>-0.67910020000000004</v>
      </c>
      <c r="Q64" s="22">
        <v>-1.674053</v>
      </c>
      <c r="R64" s="22">
        <v>-2.2933370000000002</v>
      </c>
      <c r="S64" s="22">
        <v>-2.4525839999999999</v>
      </c>
      <c r="T64" s="22">
        <v>-2.366654</v>
      </c>
      <c r="U64" s="22">
        <v>-1.8973120000000001</v>
      </c>
      <c r="V64" s="22">
        <v>-1.032961</v>
      </c>
      <c r="W64" s="22">
        <v>0.28089199999999998</v>
      </c>
      <c r="X64" s="22">
        <v>1.4231469999999999</v>
      </c>
      <c r="Y64" s="22">
        <v>1.966755</v>
      </c>
      <c r="Z64" s="22">
        <v>2.0916790000000001</v>
      </c>
      <c r="AA64" s="22">
        <v>2.0457589999999999</v>
      </c>
      <c r="AB64" s="22">
        <v>1.850012</v>
      </c>
      <c r="AC64" s="22">
        <v>1.5897779999999999</v>
      </c>
      <c r="AD64" s="22">
        <v>1.317447</v>
      </c>
      <c r="AE64" s="22">
        <v>-0.2034532</v>
      </c>
      <c r="AF64" s="22">
        <v>-0.16172800000000001</v>
      </c>
      <c r="AG64" s="22">
        <v>-0.33075139999999997</v>
      </c>
      <c r="AH64" s="22">
        <v>-0.15221999999999999</v>
      </c>
      <c r="AI64" s="22">
        <v>-0.1218815</v>
      </c>
      <c r="AJ64" s="22">
        <v>-7.3839199999999994E-2</v>
      </c>
      <c r="AK64" s="22">
        <v>-3.6536300000000001E-2</v>
      </c>
      <c r="AL64" s="22">
        <v>-1.39741E-2</v>
      </c>
      <c r="AM64" s="22">
        <v>-0.10450189999999999</v>
      </c>
      <c r="AN64" s="22">
        <v>-0.14040659999999999</v>
      </c>
      <c r="AO64" s="22">
        <v>-0.19809070000000001</v>
      </c>
      <c r="AP64" s="22">
        <v>-0.21933569999999999</v>
      </c>
      <c r="AQ64" s="22">
        <v>-0.2145378</v>
      </c>
      <c r="AR64" s="22">
        <v>-0.21144930000000001</v>
      </c>
      <c r="AS64" s="22">
        <v>-0.27617219999999998</v>
      </c>
      <c r="AT64" s="22">
        <v>-0.2291386</v>
      </c>
      <c r="AU64" s="22">
        <v>-2.4382000000000002E-3</v>
      </c>
      <c r="AV64" s="22">
        <v>6.5945400000000001E-2</v>
      </c>
      <c r="AW64" s="22">
        <v>2.03067E-2</v>
      </c>
      <c r="AX64" s="22">
        <v>8.3605100000000002E-2</v>
      </c>
      <c r="AY64" s="22">
        <v>8.00868E-2</v>
      </c>
      <c r="AZ64" s="22">
        <v>-3.9963000000000004E-3</v>
      </c>
      <c r="BA64" s="22">
        <v>-4.9885199999999998E-2</v>
      </c>
      <c r="BB64" s="22">
        <v>-0.1233305</v>
      </c>
      <c r="BC64" s="22">
        <v>-0.1232975</v>
      </c>
      <c r="BD64" s="22">
        <v>-9.9655400000000005E-2</v>
      </c>
      <c r="BE64" s="22">
        <v>-0.24082339999999999</v>
      </c>
      <c r="BF64" s="22">
        <v>-9.1409500000000005E-2</v>
      </c>
      <c r="BG64" s="22">
        <v>-7.3282299999999995E-2</v>
      </c>
      <c r="BH64" s="22">
        <v>-3.1804600000000002E-2</v>
      </c>
      <c r="BI64" s="22">
        <v>2.1058500000000001E-2</v>
      </c>
      <c r="BJ64" s="22">
        <v>5.0519799999999997E-2</v>
      </c>
      <c r="BK64" s="22">
        <v>-4.7028300000000002E-2</v>
      </c>
      <c r="BL64" s="22">
        <v>-6.8540799999999999E-2</v>
      </c>
      <c r="BM64" s="22">
        <v>-0.1081203</v>
      </c>
      <c r="BN64" s="22">
        <v>-0.1187481</v>
      </c>
      <c r="BO64" s="22">
        <v>-9.9898500000000001E-2</v>
      </c>
      <c r="BP64" s="22">
        <v>-8.9958899999999994E-2</v>
      </c>
      <c r="BQ64" s="22">
        <v>-0.14712169999999999</v>
      </c>
      <c r="BR64" s="22">
        <v>-9.0488299999999994E-2</v>
      </c>
      <c r="BS64" s="22">
        <v>0.13526079999999999</v>
      </c>
      <c r="BT64" s="22">
        <v>0.18957489999999999</v>
      </c>
      <c r="BU64" s="22">
        <v>0.13295419999999999</v>
      </c>
      <c r="BV64" s="22">
        <v>0.1795853</v>
      </c>
      <c r="BW64" s="22">
        <v>0.17228070000000001</v>
      </c>
      <c r="BX64" s="22">
        <v>8.7576799999999996E-2</v>
      </c>
      <c r="BY64" s="22">
        <v>4.5664700000000003E-2</v>
      </c>
      <c r="BZ64" s="22">
        <v>-3.12517E-2</v>
      </c>
      <c r="CA64" s="22">
        <v>-6.7781800000000003E-2</v>
      </c>
      <c r="CB64" s="22">
        <v>-5.6664199999999998E-2</v>
      </c>
      <c r="CC64" s="22">
        <v>-0.17853959999999999</v>
      </c>
      <c r="CD64" s="22">
        <v>-4.92924E-2</v>
      </c>
      <c r="CE64" s="22">
        <v>-3.9622699999999997E-2</v>
      </c>
      <c r="CF64" s="22">
        <v>-2.6914999999999999E-3</v>
      </c>
      <c r="CG64" s="22">
        <v>6.0948599999999999E-2</v>
      </c>
      <c r="CH64" s="22">
        <v>9.5188099999999998E-2</v>
      </c>
      <c r="CI64" s="22">
        <v>-7.2221999999999998E-3</v>
      </c>
      <c r="CJ64" s="22">
        <v>-1.87668E-2</v>
      </c>
      <c r="CK64" s="22">
        <v>-4.5807E-2</v>
      </c>
      <c r="CL64" s="22">
        <v>-4.9081399999999997E-2</v>
      </c>
      <c r="CM64" s="22">
        <v>-2.0499799999999999E-2</v>
      </c>
      <c r="CN64" s="22">
        <v>-5.8149999999999999E-3</v>
      </c>
      <c r="CO64" s="22">
        <v>-5.7741800000000003E-2</v>
      </c>
      <c r="CP64" s="22">
        <v>5.5404E-3</v>
      </c>
      <c r="CQ64" s="22">
        <v>0.23063069999999999</v>
      </c>
      <c r="CR64" s="22">
        <v>0.27520030000000001</v>
      </c>
      <c r="CS64" s="22">
        <v>0.21097350000000001</v>
      </c>
      <c r="CT64" s="22">
        <v>0.2460609</v>
      </c>
      <c r="CU64" s="22">
        <v>0.2361338</v>
      </c>
      <c r="CV64" s="22">
        <v>0.151</v>
      </c>
      <c r="CW64" s="22">
        <v>0.11184230000000001</v>
      </c>
      <c r="CX64" s="22">
        <v>3.2521799999999997E-2</v>
      </c>
      <c r="CY64" s="22">
        <v>-1.22662E-2</v>
      </c>
      <c r="CZ64" s="22">
        <v>-1.36729E-2</v>
      </c>
      <c r="DA64" s="22">
        <v>-0.1162557</v>
      </c>
      <c r="DB64" s="22">
        <v>-7.1751999999999996E-3</v>
      </c>
      <c r="DC64" s="22">
        <v>-5.9630000000000004E-3</v>
      </c>
      <c r="DD64" s="22">
        <v>2.64216E-2</v>
      </c>
      <c r="DE64" s="22">
        <v>0.1008386</v>
      </c>
      <c r="DF64" s="22">
        <v>0.13985639999999999</v>
      </c>
      <c r="DG64" s="22">
        <v>3.2583899999999999E-2</v>
      </c>
      <c r="DH64" s="22">
        <v>3.1007300000000002E-2</v>
      </c>
      <c r="DI64" s="22">
        <v>1.6506199999999999E-2</v>
      </c>
      <c r="DJ64" s="22">
        <v>2.0585300000000001E-2</v>
      </c>
      <c r="DK64" s="22">
        <v>5.8899E-2</v>
      </c>
      <c r="DL64" s="22">
        <v>7.8328900000000007E-2</v>
      </c>
      <c r="DM64" s="22">
        <v>3.1638199999999998E-2</v>
      </c>
      <c r="DN64" s="22">
        <v>0.1015691</v>
      </c>
      <c r="DO64" s="22">
        <v>0.32600069999999998</v>
      </c>
      <c r="DP64" s="22">
        <v>0.36082570000000003</v>
      </c>
      <c r="DQ64" s="22">
        <v>0.28899279999999999</v>
      </c>
      <c r="DR64" s="22">
        <v>0.31253639999999999</v>
      </c>
      <c r="DS64" s="22">
        <v>0.299987</v>
      </c>
      <c r="DT64" s="22">
        <v>0.21442330000000001</v>
      </c>
      <c r="DU64" s="22">
        <v>0.17801980000000001</v>
      </c>
      <c r="DV64" s="22">
        <v>9.62953E-2</v>
      </c>
      <c r="DW64" s="22">
        <v>6.7889599999999994E-2</v>
      </c>
      <c r="DX64" s="22">
        <v>4.8399600000000001E-2</v>
      </c>
      <c r="DY64" s="22">
        <v>-2.6327699999999999E-2</v>
      </c>
      <c r="DZ64" s="22">
        <v>5.3635200000000001E-2</v>
      </c>
      <c r="EA64" s="22">
        <v>4.2636100000000003E-2</v>
      </c>
      <c r="EB64" s="22">
        <v>6.8456299999999998E-2</v>
      </c>
      <c r="EC64" s="22">
        <v>0.1584335</v>
      </c>
      <c r="ED64" s="22">
        <v>0.20435020000000001</v>
      </c>
      <c r="EE64" s="22">
        <v>9.0057499999999999E-2</v>
      </c>
      <c r="EF64" s="22">
        <v>0.1028731</v>
      </c>
      <c r="EG64" s="22">
        <v>0.1064766</v>
      </c>
      <c r="EH64" s="22">
        <v>0.1211729</v>
      </c>
      <c r="EI64" s="22">
        <v>0.1735382</v>
      </c>
      <c r="EJ64" s="22">
        <v>0.19981940000000001</v>
      </c>
      <c r="EK64" s="22">
        <v>0.16068859999999999</v>
      </c>
      <c r="EL64" s="22">
        <v>0.2402194</v>
      </c>
      <c r="EM64" s="22">
        <v>0.46369969999999999</v>
      </c>
      <c r="EN64" s="22">
        <v>0.48445519999999997</v>
      </c>
      <c r="EO64" s="22">
        <v>0.40164030000000001</v>
      </c>
      <c r="EP64" s="22">
        <v>0.40851660000000001</v>
      </c>
      <c r="EQ64" s="22">
        <v>0.3921808</v>
      </c>
      <c r="ER64" s="22">
        <v>0.3059964</v>
      </c>
      <c r="ES64" s="22">
        <v>0.27356970000000003</v>
      </c>
      <c r="ET64" s="22">
        <v>0.18837409999999999</v>
      </c>
      <c r="EU64" s="22">
        <v>55.615000000000002</v>
      </c>
      <c r="EV64" s="22">
        <v>54.420999999999999</v>
      </c>
      <c r="EW64" s="22">
        <v>54.266080000000002</v>
      </c>
      <c r="EX64" s="22">
        <v>53.655909999999999</v>
      </c>
      <c r="EY64" s="22">
        <v>52.868850000000002</v>
      </c>
      <c r="EZ64" s="22">
        <v>52.693129999999996</v>
      </c>
      <c r="FA64" s="22">
        <v>52.082709999999999</v>
      </c>
      <c r="FB64" s="22">
        <v>51.992649999999998</v>
      </c>
      <c r="FC64" s="22">
        <v>56.314340000000001</v>
      </c>
      <c r="FD64" s="22">
        <v>64.20035</v>
      </c>
      <c r="FE64" s="22">
        <v>70.162980000000005</v>
      </c>
      <c r="FF64" s="22">
        <v>74.529129999999995</v>
      </c>
      <c r="FG64" s="22">
        <v>76.777190000000004</v>
      </c>
      <c r="FH64" s="22">
        <v>77.856650000000002</v>
      </c>
      <c r="FI64" s="22">
        <v>78.972660000000005</v>
      </c>
      <c r="FJ64" s="22">
        <v>77.980620000000002</v>
      </c>
      <c r="FK64" s="22">
        <v>76.084090000000003</v>
      </c>
      <c r="FL64" s="22">
        <v>73.747919999999993</v>
      </c>
      <c r="FM64" s="22">
        <v>69.092650000000006</v>
      </c>
      <c r="FN64" s="22">
        <v>64.006500000000003</v>
      </c>
      <c r="FO64" s="22">
        <v>60.96978</v>
      </c>
      <c r="FP64" s="22">
        <v>59.007460000000002</v>
      </c>
      <c r="FQ64" s="22">
        <v>57.054819999999999</v>
      </c>
      <c r="FR64" s="22">
        <v>56.363689999999998</v>
      </c>
      <c r="FS64" s="22">
        <v>1.835699</v>
      </c>
      <c r="FT64" s="22">
        <v>8.6157300000000006E-2</v>
      </c>
      <c r="FU64" s="22">
        <v>0.12871589999999999</v>
      </c>
    </row>
    <row r="65" spans="1:177" x14ac:dyDescent="0.3">
      <c r="A65" s="13" t="s">
        <v>226</v>
      </c>
      <c r="B65" s="13" t="s">
        <v>0</v>
      </c>
      <c r="C65" s="13" t="s">
        <v>263</v>
      </c>
      <c r="D65" s="34" t="s">
        <v>252</v>
      </c>
      <c r="E65" s="23" t="s">
        <v>219</v>
      </c>
      <c r="F65" s="23">
        <v>3150</v>
      </c>
      <c r="G65" s="22">
        <v>2.9766370000000002</v>
      </c>
      <c r="H65" s="22">
        <v>2.5253779999999999</v>
      </c>
      <c r="I65" s="22">
        <v>2.1481490000000001</v>
      </c>
      <c r="J65" s="22">
        <v>2.2738459999999998</v>
      </c>
      <c r="K65" s="22">
        <v>2.1921740000000001</v>
      </c>
      <c r="L65" s="22">
        <v>2.3119290000000001</v>
      </c>
      <c r="M65" s="22">
        <v>2.789695</v>
      </c>
      <c r="N65" s="22">
        <v>2.2657389999999999</v>
      </c>
      <c r="O65" s="22">
        <v>0.81600620000000001</v>
      </c>
      <c r="P65" s="22">
        <v>0.14375299999999999</v>
      </c>
      <c r="Q65" s="22">
        <v>-0.92559340000000001</v>
      </c>
      <c r="R65" s="22">
        <v>-0.77073780000000003</v>
      </c>
      <c r="S65" s="22">
        <v>9.4110299999999994E-2</v>
      </c>
      <c r="T65" s="22">
        <v>0.62611790000000001</v>
      </c>
      <c r="U65" s="22">
        <v>0.92094830000000005</v>
      </c>
      <c r="V65" s="22">
        <v>1.421257</v>
      </c>
      <c r="W65" s="22">
        <v>3.2254230000000002</v>
      </c>
      <c r="X65" s="22">
        <v>4.372198</v>
      </c>
      <c r="Y65" s="22">
        <v>5.1906220000000003</v>
      </c>
      <c r="Z65" s="22">
        <v>5.4399540000000002</v>
      </c>
      <c r="AA65" s="22">
        <v>5.3308730000000004</v>
      </c>
      <c r="AB65" s="22">
        <v>4.7295090000000002</v>
      </c>
      <c r="AC65" s="22">
        <v>3.9108179999999999</v>
      </c>
      <c r="AD65" s="22">
        <v>3.0849820000000001</v>
      </c>
      <c r="AE65" s="22">
        <v>-0.35347869999999998</v>
      </c>
      <c r="AF65" s="22">
        <v>-0.47421039999999998</v>
      </c>
      <c r="AG65" s="22">
        <v>-0.67119949999999995</v>
      </c>
      <c r="AH65" s="22">
        <v>-0.2841012</v>
      </c>
      <c r="AI65" s="22">
        <v>-0.29962240000000001</v>
      </c>
      <c r="AJ65" s="22">
        <v>-0.20969080000000001</v>
      </c>
      <c r="AK65" s="22">
        <v>-5.4339000000000002E-3</v>
      </c>
      <c r="AL65" s="22">
        <v>-0.18433169999999999</v>
      </c>
      <c r="AM65" s="22">
        <v>-0.26155299999999998</v>
      </c>
      <c r="AN65" s="22">
        <v>-0.34555770000000002</v>
      </c>
      <c r="AO65" s="22">
        <v>-0.33844229999999997</v>
      </c>
      <c r="AP65" s="22">
        <v>-0.7019706</v>
      </c>
      <c r="AQ65" s="22">
        <v>-0.55614810000000003</v>
      </c>
      <c r="AR65" s="22">
        <v>-0.55977600000000005</v>
      </c>
      <c r="AS65" s="22">
        <v>-0.77145169999999996</v>
      </c>
      <c r="AT65" s="22">
        <v>-0.71678889999999995</v>
      </c>
      <c r="AU65" s="22">
        <v>-0.12519759999999999</v>
      </c>
      <c r="AV65" s="22">
        <v>0.27537339999999999</v>
      </c>
      <c r="AW65" s="22">
        <v>-0.1023121</v>
      </c>
      <c r="AX65" s="22">
        <v>-0.19597600000000001</v>
      </c>
      <c r="AY65" s="22">
        <v>-0.12825500000000001</v>
      </c>
      <c r="AZ65" s="22">
        <v>-0.2249649</v>
      </c>
      <c r="BA65" s="22">
        <v>-0.41190270000000001</v>
      </c>
      <c r="BB65" s="22">
        <v>-0.57749030000000001</v>
      </c>
      <c r="BC65" s="22">
        <v>-0.1703025</v>
      </c>
      <c r="BD65" s="22">
        <v>-0.3030351</v>
      </c>
      <c r="BE65" s="22">
        <v>-0.4846123</v>
      </c>
      <c r="BF65" s="22">
        <v>-0.1463013</v>
      </c>
      <c r="BG65" s="22">
        <v>-0.14754249999999999</v>
      </c>
      <c r="BH65" s="22">
        <v>-7.3058600000000001E-2</v>
      </c>
      <c r="BI65" s="22">
        <v>0.14391670000000001</v>
      </c>
      <c r="BJ65" s="22">
        <v>-2.2968700000000002E-2</v>
      </c>
      <c r="BK65" s="22">
        <v>-9.7115300000000002E-2</v>
      </c>
      <c r="BL65" s="22">
        <v>-0.14760119999999999</v>
      </c>
      <c r="BM65" s="22">
        <v>-0.1099002</v>
      </c>
      <c r="BN65" s="22">
        <v>-0.43569039999999998</v>
      </c>
      <c r="BO65" s="22">
        <v>-0.28994950000000003</v>
      </c>
      <c r="BP65" s="22">
        <v>-0.25258049999999999</v>
      </c>
      <c r="BQ65" s="22">
        <v>-0.46624369999999998</v>
      </c>
      <c r="BR65" s="22">
        <v>-0.34511180000000002</v>
      </c>
      <c r="BS65" s="22">
        <v>0.21145729999999999</v>
      </c>
      <c r="BT65" s="22">
        <v>0.60816329999999996</v>
      </c>
      <c r="BU65" s="22">
        <v>0.25186170000000002</v>
      </c>
      <c r="BV65" s="22">
        <v>0.1129574</v>
      </c>
      <c r="BW65" s="22">
        <v>0.18869340000000001</v>
      </c>
      <c r="BX65" s="22">
        <v>4.11025E-2</v>
      </c>
      <c r="BY65" s="22">
        <v>-0.15834680000000001</v>
      </c>
      <c r="BZ65" s="22">
        <v>-0.35046749999999999</v>
      </c>
      <c r="CA65" s="22">
        <v>-4.3435099999999997E-2</v>
      </c>
      <c r="CB65" s="22">
        <v>-0.18447949999999999</v>
      </c>
      <c r="CC65" s="22">
        <v>-0.35538249999999999</v>
      </c>
      <c r="CD65" s="22">
        <v>-5.08616E-2</v>
      </c>
      <c r="CE65" s="22">
        <v>-4.22125E-2</v>
      </c>
      <c r="CF65" s="22">
        <v>2.1572500000000001E-2</v>
      </c>
      <c r="CG65" s="22">
        <v>0.24735650000000001</v>
      </c>
      <c r="CH65" s="22">
        <v>8.87907E-2</v>
      </c>
      <c r="CI65" s="22">
        <v>1.6773900000000001E-2</v>
      </c>
      <c r="CJ65" s="22">
        <v>-1.0497100000000001E-2</v>
      </c>
      <c r="CK65" s="22">
        <v>4.8387300000000001E-2</v>
      </c>
      <c r="CL65" s="22">
        <v>-0.25126549999999997</v>
      </c>
      <c r="CM65" s="22">
        <v>-0.1055811</v>
      </c>
      <c r="CN65" s="22">
        <v>-3.98178E-2</v>
      </c>
      <c r="CO65" s="22">
        <v>-0.25485760000000002</v>
      </c>
      <c r="CP65" s="22">
        <v>-8.7689299999999998E-2</v>
      </c>
      <c r="CQ65" s="22">
        <v>0.4446235</v>
      </c>
      <c r="CR65" s="22">
        <v>0.83865250000000002</v>
      </c>
      <c r="CS65" s="22">
        <v>0.49716139999999998</v>
      </c>
      <c r="CT65" s="22">
        <v>0.32692369999999998</v>
      </c>
      <c r="CU65" s="22">
        <v>0.40821089999999999</v>
      </c>
      <c r="CV65" s="22">
        <v>0.2253801</v>
      </c>
      <c r="CW65" s="22">
        <v>1.7265200000000001E-2</v>
      </c>
      <c r="CX65" s="22">
        <v>-0.19323219999999999</v>
      </c>
      <c r="CY65" s="22">
        <v>8.3432199999999998E-2</v>
      </c>
      <c r="CZ65" s="22">
        <v>-6.5923999999999996E-2</v>
      </c>
      <c r="DA65" s="22">
        <v>-0.22615270000000001</v>
      </c>
      <c r="DB65" s="22">
        <v>4.4578199999999998E-2</v>
      </c>
      <c r="DC65" s="22">
        <v>6.3117599999999996E-2</v>
      </c>
      <c r="DD65" s="22">
        <v>0.1162035</v>
      </c>
      <c r="DE65" s="22">
        <v>0.35079630000000001</v>
      </c>
      <c r="DF65" s="22">
        <v>0.20055020000000001</v>
      </c>
      <c r="DG65" s="22">
        <v>0.130663</v>
      </c>
      <c r="DH65" s="22">
        <v>0.126607</v>
      </c>
      <c r="DI65" s="22">
        <v>0.20667489999999999</v>
      </c>
      <c r="DJ65" s="22">
        <v>-6.68406E-2</v>
      </c>
      <c r="DK65" s="22">
        <v>7.8787200000000002E-2</v>
      </c>
      <c r="DL65" s="22">
        <v>0.17294480000000001</v>
      </c>
      <c r="DM65" s="22">
        <v>-4.3471500000000003E-2</v>
      </c>
      <c r="DN65" s="22">
        <v>0.1697331</v>
      </c>
      <c r="DO65" s="22">
        <v>0.67778959999999999</v>
      </c>
      <c r="DP65" s="22">
        <v>1.069142</v>
      </c>
      <c r="DQ65" s="22">
        <v>0.74246109999999998</v>
      </c>
      <c r="DR65" s="22">
        <v>0.54089010000000004</v>
      </c>
      <c r="DS65" s="22">
        <v>0.62772839999999996</v>
      </c>
      <c r="DT65" s="22">
        <v>0.40965760000000001</v>
      </c>
      <c r="DU65" s="22">
        <v>0.1928772</v>
      </c>
      <c r="DV65" s="22">
        <v>-3.5996899999999998E-2</v>
      </c>
      <c r="DW65" s="22">
        <v>0.26660859999999997</v>
      </c>
      <c r="DX65" s="22">
        <v>0.10525139999999999</v>
      </c>
      <c r="DY65" s="22">
        <v>-3.9565500000000003E-2</v>
      </c>
      <c r="DZ65" s="22">
        <v>0.18237809999999999</v>
      </c>
      <c r="EA65" s="22">
        <v>0.21519750000000001</v>
      </c>
      <c r="EB65" s="22">
        <v>0.2528357</v>
      </c>
      <c r="EC65" s="22">
        <v>0.50014689999999995</v>
      </c>
      <c r="ED65" s="22">
        <v>0.36191309999999999</v>
      </c>
      <c r="EE65" s="22">
        <v>0.2951008</v>
      </c>
      <c r="EF65" s="22">
        <v>0.3245635</v>
      </c>
      <c r="EG65" s="22">
        <v>0.43521690000000002</v>
      </c>
      <c r="EH65" s="22">
        <v>0.1994397</v>
      </c>
      <c r="EI65" s="22">
        <v>0.34498580000000001</v>
      </c>
      <c r="EJ65" s="22">
        <v>0.48014030000000002</v>
      </c>
      <c r="EK65" s="22">
        <v>0.26173649999999998</v>
      </c>
      <c r="EL65" s="22">
        <v>0.54141019999999995</v>
      </c>
      <c r="EM65" s="22">
        <v>1.014445</v>
      </c>
      <c r="EN65" s="22">
        <v>1.401932</v>
      </c>
      <c r="EO65" s="22">
        <v>1.096635</v>
      </c>
      <c r="EP65" s="22">
        <v>0.84982349999999995</v>
      </c>
      <c r="EQ65" s="22">
        <v>0.94467679999999998</v>
      </c>
      <c r="ER65" s="22">
        <v>0.67572509999999997</v>
      </c>
      <c r="ES65" s="22">
        <v>0.44643310000000003</v>
      </c>
      <c r="ET65" s="22">
        <v>0.191026</v>
      </c>
      <c r="EU65" s="22">
        <v>69.070530000000005</v>
      </c>
      <c r="EV65" s="22">
        <v>69.573409999999996</v>
      </c>
      <c r="EW65" s="22">
        <v>68.593469999999996</v>
      </c>
      <c r="EX65" s="22">
        <v>68.570220000000006</v>
      </c>
      <c r="EY65" s="22">
        <v>66.154880000000006</v>
      </c>
      <c r="EZ65" s="22">
        <v>67.165090000000006</v>
      </c>
      <c r="FA65" s="22">
        <v>68.58784</v>
      </c>
      <c r="FB65" s="22">
        <v>68.160259999999994</v>
      </c>
      <c r="FC65" s="22">
        <v>72.003979999999999</v>
      </c>
      <c r="FD65" s="22">
        <v>76.461219999999997</v>
      </c>
      <c r="FE65" s="22">
        <v>81.877179999999996</v>
      </c>
      <c r="FF65" s="22">
        <v>85.928439999999995</v>
      </c>
      <c r="FG65" s="22">
        <v>87.507469999999998</v>
      </c>
      <c r="FH65" s="22">
        <v>87.023619999999994</v>
      </c>
      <c r="FI65" s="22">
        <v>84.957920000000001</v>
      </c>
      <c r="FJ65" s="22">
        <v>83.407520000000005</v>
      </c>
      <c r="FK65" s="22">
        <v>84.423119999999997</v>
      </c>
      <c r="FL65" s="22">
        <v>83.972120000000004</v>
      </c>
      <c r="FM65" s="22">
        <v>82.575429999999997</v>
      </c>
      <c r="FN65" s="22">
        <v>78.485079999999996</v>
      </c>
      <c r="FO65" s="22">
        <v>76.470640000000003</v>
      </c>
      <c r="FP65" s="22">
        <v>74.466660000000005</v>
      </c>
      <c r="FQ65" s="22">
        <v>73.904640000000001</v>
      </c>
      <c r="FR65" s="22">
        <v>71.015050000000002</v>
      </c>
      <c r="FS65" s="22">
        <v>4.0972390000000001</v>
      </c>
      <c r="FT65" s="22">
        <v>0.1771759</v>
      </c>
      <c r="FU65" s="22">
        <v>0.36136000000000001</v>
      </c>
    </row>
    <row r="66" spans="1:177" x14ac:dyDescent="0.3">
      <c r="A66" s="13" t="s">
        <v>226</v>
      </c>
      <c r="B66" s="13" t="s">
        <v>0</v>
      </c>
      <c r="C66" s="13" t="s">
        <v>263</v>
      </c>
      <c r="D66" s="34" t="s">
        <v>252</v>
      </c>
      <c r="E66" s="23" t="s">
        <v>220</v>
      </c>
      <c r="F66" s="23">
        <v>1578</v>
      </c>
      <c r="G66" s="22">
        <v>1.4991950000000001</v>
      </c>
      <c r="H66" s="22">
        <v>1.2609950000000001</v>
      </c>
      <c r="I66" s="22">
        <v>1.1832780000000001</v>
      </c>
      <c r="J66" s="22">
        <v>1.1161049999999999</v>
      </c>
      <c r="K66" s="22">
        <v>1.0037199999999999</v>
      </c>
      <c r="L66" s="22">
        <v>1.0033069999999999</v>
      </c>
      <c r="M66" s="22">
        <v>1.222736</v>
      </c>
      <c r="N66" s="22">
        <v>0.91357480000000002</v>
      </c>
      <c r="O66" s="22">
        <v>0.36336580000000002</v>
      </c>
      <c r="P66" s="22">
        <v>4.2257500000000003E-2</v>
      </c>
      <c r="Q66" s="22">
        <v>-0.40664699999999998</v>
      </c>
      <c r="R66" s="22">
        <v>-0.53454630000000003</v>
      </c>
      <c r="S66" s="22">
        <v>-0.18743270000000001</v>
      </c>
      <c r="T66" s="22">
        <v>6.6332199999999994E-2</v>
      </c>
      <c r="U66" s="22">
        <v>0.32992090000000002</v>
      </c>
      <c r="V66" s="22">
        <v>0.83299650000000003</v>
      </c>
      <c r="W66" s="22">
        <v>1.547884</v>
      </c>
      <c r="X66" s="22">
        <v>2.2203780000000002</v>
      </c>
      <c r="Y66" s="22">
        <v>2.506723</v>
      </c>
      <c r="Z66" s="22">
        <v>2.2955179999999999</v>
      </c>
      <c r="AA66" s="22">
        <v>2.452442</v>
      </c>
      <c r="AB66" s="22">
        <v>2.4946540000000001</v>
      </c>
      <c r="AC66" s="22">
        <v>1.755695</v>
      </c>
      <c r="AD66" s="22">
        <v>1.2720009999999999</v>
      </c>
      <c r="AE66" s="22">
        <v>-0.23993139999999999</v>
      </c>
      <c r="AF66" s="22">
        <v>-0.30925380000000002</v>
      </c>
      <c r="AG66" s="22">
        <v>-0.19847290000000001</v>
      </c>
      <c r="AH66" s="22">
        <v>-0.13639409999999999</v>
      </c>
      <c r="AI66" s="22">
        <v>-0.21964420000000001</v>
      </c>
      <c r="AJ66" s="22">
        <v>-0.22972110000000001</v>
      </c>
      <c r="AK66" s="22">
        <v>-0.18642500000000001</v>
      </c>
      <c r="AL66" s="22">
        <v>-0.31122739999999999</v>
      </c>
      <c r="AM66" s="22">
        <v>-0.28043940000000001</v>
      </c>
      <c r="AN66" s="22">
        <v>-0.26885039999999999</v>
      </c>
      <c r="AO66" s="22">
        <v>-0.27416279999999998</v>
      </c>
      <c r="AP66" s="22">
        <v>-0.60877239999999999</v>
      </c>
      <c r="AQ66" s="22">
        <v>-0.42368820000000001</v>
      </c>
      <c r="AR66" s="22">
        <v>-0.3889589</v>
      </c>
      <c r="AS66" s="22">
        <v>-0.30914409999999998</v>
      </c>
      <c r="AT66" s="22">
        <v>-0.1992563</v>
      </c>
      <c r="AU66" s="22">
        <v>-0.11491469999999999</v>
      </c>
      <c r="AV66" s="22">
        <v>0.25830959999999997</v>
      </c>
      <c r="AW66" s="22">
        <v>-8.8478399999999999E-2</v>
      </c>
      <c r="AX66" s="22">
        <v>-0.451714</v>
      </c>
      <c r="AY66" s="22">
        <v>-0.27975499999999998</v>
      </c>
      <c r="AZ66" s="22">
        <v>-2.24455E-2</v>
      </c>
      <c r="BA66" s="22">
        <v>-0.46186969999999999</v>
      </c>
      <c r="BB66" s="22">
        <v>-0.66249999999999998</v>
      </c>
      <c r="BC66" s="22">
        <v>-0.10157480000000001</v>
      </c>
      <c r="BD66" s="22">
        <v>-0.16962189999999999</v>
      </c>
      <c r="BE66" s="22">
        <v>-9.9239999999999995E-2</v>
      </c>
      <c r="BF66" s="22">
        <v>-6.7822400000000005E-2</v>
      </c>
      <c r="BG66" s="22">
        <v>-0.1365121</v>
      </c>
      <c r="BH66" s="22">
        <v>-0.14235220000000001</v>
      </c>
      <c r="BI66" s="22">
        <v>-8.1904400000000002E-2</v>
      </c>
      <c r="BJ66" s="22">
        <v>-0.2148504</v>
      </c>
      <c r="BK66" s="22">
        <v>-0.16248319999999999</v>
      </c>
      <c r="BL66" s="22">
        <v>-0.1079992</v>
      </c>
      <c r="BM66" s="22">
        <v>-0.1009999</v>
      </c>
      <c r="BN66" s="22">
        <v>-0.40924729999999998</v>
      </c>
      <c r="BO66" s="22">
        <v>-0.27584730000000002</v>
      </c>
      <c r="BP66" s="22">
        <v>-0.188944</v>
      </c>
      <c r="BQ66" s="22">
        <v>-9.0495900000000004E-2</v>
      </c>
      <c r="BR66" s="22">
        <v>0.10404529999999999</v>
      </c>
      <c r="BS66" s="22">
        <v>0.14190050000000001</v>
      </c>
      <c r="BT66" s="22">
        <v>0.49010619999999999</v>
      </c>
      <c r="BU66" s="22">
        <v>0.1640585</v>
      </c>
      <c r="BV66" s="22">
        <v>-0.20871480000000001</v>
      </c>
      <c r="BW66" s="22">
        <v>-1.33759E-2</v>
      </c>
      <c r="BX66" s="22">
        <v>0.2060293</v>
      </c>
      <c r="BY66" s="22">
        <v>-0.25207489999999999</v>
      </c>
      <c r="BZ66" s="22">
        <v>-0.44377670000000002</v>
      </c>
      <c r="CA66" s="22">
        <v>-5.7495000000000003E-3</v>
      </c>
      <c r="CB66" s="22">
        <v>-7.2913199999999997E-2</v>
      </c>
      <c r="CC66" s="22">
        <v>-3.05115E-2</v>
      </c>
      <c r="CD66" s="22">
        <v>-2.0329900000000001E-2</v>
      </c>
      <c r="CE66" s="22">
        <v>-7.8935099999999994E-2</v>
      </c>
      <c r="CF66" s="22">
        <v>-8.1840800000000005E-2</v>
      </c>
      <c r="CG66" s="22">
        <v>-9.5136999999999999E-3</v>
      </c>
      <c r="CH66" s="22">
        <v>-0.14810000000000001</v>
      </c>
      <c r="CI66" s="22">
        <v>-8.0786999999999998E-2</v>
      </c>
      <c r="CJ66" s="22">
        <v>3.4058999999999999E-3</v>
      </c>
      <c r="CK66" s="22">
        <v>1.89322E-2</v>
      </c>
      <c r="CL66" s="22">
        <v>-0.27105689999999999</v>
      </c>
      <c r="CM66" s="22">
        <v>-0.1734532</v>
      </c>
      <c r="CN66" s="22">
        <v>-5.0414199999999999E-2</v>
      </c>
      <c r="CO66" s="22">
        <v>6.0939199999999999E-2</v>
      </c>
      <c r="CP66" s="22">
        <v>0.31411119999999998</v>
      </c>
      <c r="CQ66" s="22">
        <v>0.3197699</v>
      </c>
      <c r="CR66" s="22">
        <v>0.6506478</v>
      </c>
      <c r="CS66" s="22">
        <v>0.33896480000000001</v>
      </c>
      <c r="CT66" s="22">
        <v>-4.04143E-2</v>
      </c>
      <c r="CU66" s="22">
        <v>0.1711174</v>
      </c>
      <c r="CV66" s="22">
        <v>0.36427029999999999</v>
      </c>
      <c r="CW66" s="22">
        <v>-0.1067717</v>
      </c>
      <c r="CX66" s="22">
        <v>-0.29228959999999998</v>
      </c>
      <c r="CY66" s="22">
        <v>9.00759E-2</v>
      </c>
      <c r="CZ66" s="22">
        <v>2.3795400000000001E-2</v>
      </c>
      <c r="DA66" s="22">
        <v>3.8216899999999998E-2</v>
      </c>
      <c r="DB66" s="22">
        <v>2.7162700000000001E-2</v>
      </c>
      <c r="DC66" s="22">
        <v>-2.1357999999999999E-2</v>
      </c>
      <c r="DD66" s="22">
        <v>-2.1329399999999998E-2</v>
      </c>
      <c r="DE66" s="22">
        <v>6.2877000000000002E-2</v>
      </c>
      <c r="DF66" s="22">
        <v>-8.1349599999999994E-2</v>
      </c>
      <c r="DG66" s="22">
        <v>9.0910000000000003E-4</v>
      </c>
      <c r="DH66" s="22">
        <v>0.114811</v>
      </c>
      <c r="DI66" s="22">
        <v>0.1388644</v>
      </c>
      <c r="DJ66" s="22">
        <v>-0.1328665</v>
      </c>
      <c r="DK66" s="22">
        <v>-7.1058999999999997E-2</v>
      </c>
      <c r="DL66" s="22">
        <v>8.8115499999999999E-2</v>
      </c>
      <c r="DM66" s="22">
        <v>0.21237429999999999</v>
      </c>
      <c r="DN66" s="22">
        <v>0.524177</v>
      </c>
      <c r="DO66" s="22">
        <v>0.49763930000000001</v>
      </c>
      <c r="DP66" s="22">
        <v>0.8111893</v>
      </c>
      <c r="DQ66" s="22">
        <v>0.51387099999999997</v>
      </c>
      <c r="DR66" s="22">
        <v>0.12788620000000001</v>
      </c>
      <c r="DS66" s="22">
        <v>0.3556108</v>
      </c>
      <c r="DT66" s="22">
        <v>0.52251119999999995</v>
      </c>
      <c r="DU66" s="22">
        <v>3.8531500000000003E-2</v>
      </c>
      <c r="DV66" s="22">
        <v>-0.1408025</v>
      </c>
      <c r="DW66" s="22">
        <v>0.22843250000000001</v>
      </c>
      <c r="DX66" s="22">
        <v>0.1634274</v>
      </c>
      <c r="DY66" s="22">
        <v>0.13744990000000001</v>
      </c>
      <c r="DZ66" s="22">
        <v>9.5734299999999994E-2</v>
      </c>
      <c r="EA66" s="22">
        <v>6.1774099999999998E-2</v>
      </c>
      <c r="EB66" s="22">
        <v>6.6039500000000001E-2</v>
      </c>
      <c r="EC66" s="22">
        <v>0.16739760000000001</v>
      </c>
      <c r="ED66" s="22">
        <v>1.50273E-2</v>
      </c>
      <c r="EE66" s="22">
        <v>0.1188654</v>
      </c>
      <c r="EF66" s="22">
        <v>0.27566220000000002</v>
      </c>
      <c r="EG66" s="22">
        <v>0.31202730000000001</v>
      </c>
      <c r="EH66" s="22">
        <v>6.6658499999999996E-2</v>
      </c>
      <c r="EI66" s="22">
        <v>7.67819E-2</v>
      </c>
      <c r="EJ66" s="22">
        <v>0.28813050000000001</v>
      </c>
      <c r="EK66" s="22">
        <v>0.43102259999999998</v>
      </c>
      <c r="EL66" s="22">
        <v>0.82747859999999995</v>
      </c>
      <c r="EM66" s="22">
        <v>0.75445450000000003</v>
      </c>
      <c r="EN66" s="22">
        <v>1.042986</v>
      </c>
      <c r="EO66" s="22">
        <v>0.76640790000000003</v>
      </c>
      <c r="EP66" s="22">
        <v>0.37088539999999998</v>
      </c>
      <c r="EQ66" s="22">
        <v>0.62198980000000004</v>
      </c>
      <c r="ER66" s="22">
        <v>0.75098600000000004</v>
      </c>
      <c r="ES66" s="22">
        <v>0.2483263</v>
      </c>
      <c r="ET66" s="22">
        <v>7.7920900000000001E-2</v>
      </c>
      <c r="EU66" s="22">
        <v>70.04983</v>
      </c>
      <c r="EV66" s="22">
        <v>71.024919999999995</v>
      </c>
      <c r="EW66" s="22">
        <v>70.04983</v>
      </c>
      <c r="EX66" s="22">
        <v>70</v>
      </c>
      <c r="EY66" s="22">
        <v>69.024919999999995</v>
      </c>
      <c r="EZ66" s="22">
        <v>70.04983</v>
      </c>
      <c r="FA66" s="22">
        <v>70.04983</v>
      </c>
      <c r="FB66" s="22">
        <v>71.95017</v>
      </c>
      <c r="FC66" s="22">
        <v>72.925250000000005</v>
      </c>
      <c r="FD66" s="22">
        <v>75.975080000000005</v>
      </c>
      <c r="FE66" s="22">
        <v>79.04983</v>
      </c>
      <c r="FF66" s="22">
        <v>84.975080000000005</v>
      </c>
      <c r="FG66" s="22">
        <v>88</v>
      </c>
      <c r="FH66" s="22">
        <v>87.074749999999995</v>
      </c>
      <c r="FI66" s="22">
        <v>83.124579999999995</v>
      </c>
      <c r="FJ66" s="22">
        <v>81.074749999999995</v>
      </c>
      <c r="FK66" s="22">
        <v>83.024919999999995</v>
      </c>
      <c r="FL66" s="22">
        <v>83.074749999999995</v>
      </c>
      <c r="FM66" s="22">
        <v>83.124579999999995</v>
      </c>
      <c r="FN66" s="22">
        <v>77.124579999999995</v>
      </c>
      <c r="FO66" s="22">
        <v>75.099670000000003</v>
      </c>
      <c r="FP66" s="22">
        <v>72.174419999999998</v>
      </c>
      <c r="FQ66" s="22">
        <v>71.099670000000003</v>
      </c>
      <c r="FR66" s="22">
        <v>70.124579999999995</v>
      </c>
      <c r="FS66" s="22">
        <v>3.1356190000000002</v>
      </c>
      <c r="FT66" s="22">
        <v>0.1216831</v>
      </c>
      <c r="FU66" s="22">
        <v>0.27719759999999999</v>
      </c>
    </row>
    <row r="67" spans="1:177" x14ac:dyDescent="0.3">
      <c r="A67" s="13" t="s">
        <v>226</v>
      </c>
      <c r="B67" s="13" t="s">
        <v>0</v>
      </c>
      <c r="C67" s="13" t="s">
        <v>263</v>
      </c>
      <c r="D67" s="34" t="s">
        <v>252</v>
      </c>
      <c r="E67" s="23" t="s">
        <v>221</v>
      </c>
      <c r="F67" s="23">
        <v>1572</v>
      </c>
      <c r="G67" s="22">
        <v>1.4975529999999999</v>
      </c>
      <c r="H67" s="22">
        <v>1.277652</v>
      </c>
      <c r="I67" s="22">
        <v>1.0287949999999999</v>
      </c>
      <c r="J67" s="22">
        <v>1.178841</v>
      </c>
      <c r="K67" s="22">
        <v>1.178053</v>
      </c>
      <c r="L67" s="22">
        <v>1.2955639999999999</v>
      </c>
      <c r="M67" s="22">
        <v>1.5355810000000001</v>
      </c>
      <c r="N67" s="22">
        <v>1.3049519999999999</v>
      </c>
      <c r="O67" s="22">
        <v>0.44964900000000002</v>
      </c>
      <c r="P67" s="22">
        <v>0.13525400000000001</v>
      </c>
      <c r="Q67" s="22">
        <v>-0.51649049999999996</v>
      </c>
      <c r="R67" s="22">
        <v>-0.26713690000000001</v>
      </c>
      <c r="S67" s="22">
        <v>0.28988120000000001</v>
      </c>
      <c r="T67" s="22">
        <v>0.58591930000000003</v>
      </c>
      <c r="U67" s="22">
        <v>0.64588250000000003</v>
      </c>
      <c r="V67" s="22">
        <v>0.68674950000000001</v>
      </c>
      <c r="W67" s="22">
        <v>1.692453</v>
      </c>
      <c r="X67" s="22">
        <v>2.2363689999999998</v>
      </c>
      <c r="Y67" s="22">
        <v>2.7374999999999998</v>
      </c>
      <c r="Z67" s="22">
        <v>3.1071689999999998</v>
      </c>
      <c r="AA67" s="22">
        <v>2.899267</v>
      </c>
      <c r="AB67" s="22">
        <v>2.3361990000000001</v>
      </c>
      <c r="AC67" s="22">
        <v>2.1374550000000001</v>
      </c>
      <c r="AD67" s="22">
        <v>1.7633220000000001</v>
      </c>
      <c r="AE67" s="22">
        <v>-0.22256819999999999</v>
      </c>
      <c r="AF67" s="22">
        <v>-0.2790127</v>
      </c>
      <c r="AG67" s="22">
        <v>-0.4994962</v>
      </c>
      <c r="AH67" s="22">
        <v>-0.1945837</v>
      </c>
      <c r="AI67" s="22">
        <v>-0.1768892</v>
      </c>
      <c r="AJ67" s="22">
        <v>-8.7656899999999996E-2</v>
      </c>
      <c r="AK67" s="22">
        <v>4.2158099999999997E-2</v>
      </c>
      <c r="AL67" s="22">
        <v>-1.9119799999999999E-2</v>
      </c>
      <c r="AM67" s="22">
        <v>-9.7702399999999995E-2</v>
      </c>
      <c r="AN67" s="22">
        <v>-0.21120050000000001</v>
      </c>
      <c r="AO67" s="22">
        <v>-0.24906829999999999</v>
      </c>
      <c r="AP67" s="22">
        <v>-0.34362939999999997</v>
      </c>
      <c r="AQ67" s="22">
        <v>-0.29363869999999997</v>
      </c>
      <c r="AR67" s="22">
        <v>-0.37951770000000001</v>
      </c>
      <c r="AS67" s="22">
        <v>-0.66043200000000002</v>
      </c>
      <c r="AT67" s="22">
        <v>-0.74017069999999996</v>
      </c>
      <c r="AU67" s="22">
        <v>-0.2649108</v>
      </c>
      <c r="AV67" s="22">
        <v>-0.14239350000000001</v>
      </c>
      <c r="AW67" s="22">
        <v>-0.2248925</v>
      </c>
      <c r="AX67" s="22">
        <v>-3.6844399999999999E-2</v>
      </c>
      <c r="AY67" s="22">
        <v>-0.1023829</v>
      </c>
      <c r="AZ67" s="22">
        <v>-0.322075</v>
      </c>
      <c r="BA67" s="22">
        <v>-0.1848592</v>
      </c>
      <c r="BB67" s="22">
        <v>-0.17186419999999999</v>
      </c>
      <c r="BC67" s="22">
        <v>-0.10082149999999999</v>
      </c>
      <c r="BD67" s="22">
        <v>-0.1724927</v>
      </c>
      <c r="BE67" s="22">
        <v>-0.35990319999999998</v>
      </c>
      <c r="BF67" s="22">
        <v>-8.6066199999999995E-2</v>
      </c>
      <c r="BG67" s="22">
        <v>-5.8216299999999999E-2</v>
      </c>
      <c r="BH67" s="22">
        <v>1.48872E-2</v>
      </c>
      <c r="BI67" s="22">
        <v>0.1491487</v>
      </c>
      <c r="BJ67" s="22">
        <v>0.1024119</v>
      </c>
      <c r="BK67" s="22">
        <v>1.5037500000000001E-2</v>
      </c>
      <c r="BL67" s="22">
        <v>-8.14666E-2</v>
      </c>
      <c r="BM67" s="22">
        <v>-8.7462200000000004E-2</v>
      </c>
      <c r="BN67" s="22">
        <v>-0.1542626</v>
      </c>
      <c r="BO67" s="22">
        <v>-8.6845599999999995E-2</v>
      </c>
      <c r="BP67" s="22">
        <v>-0.15011279999999999</v>
      </c>
      <c r="BQ67" s="22">
        <v>-0.44535229999999998</v>
      </c>
      <c r="BR67" s="22">
        <v>-0.49799349999999998</v>
      </c>
      <c r="BS67" s="22">
        <v>-3.53686E-2</v>
      </c>
      <c r="BT67" s="22">
        <v>9.2633900000000005E-2</v>
      </c>
      <c r="BU67" s="22">
        <v>2.5713199999999999E-2</v>
      </c>
      <c r="BV67" s="22">
        <v>0.170735</v>
      </c>
      <c r="BW67" s="22">
        <v>0.1027358</v>
      </c>
      <c r="BX67" s="22">
        <v>-0.1589701</v>
      </c>
      <c r="BY67" s="22">
        <v>-1.6199399999999999E-2</v>
      </c>
      <c r="BZ67" s="22">
        <v>-4.44769E-2</v>
      </c>
      <c r="CA67" s="22">
        <v>-1.6500000000000001E-2</v>
      </c>
      <c r="CB67" s="22">
        <v>-9.8717299999999994E-2</v>
      </c>
      <c r="CC67" s="22">
        <v>-0.26322139999999999</v>
      </c>
      <c r="CD67" s="22">
        <v>-1.09073E-2</v>
      </c>
      <c r="CE67" s="22">
        <v>2.39761E-2</v>
      </c>
      <c r="CF67" s="22">
        <v>8.5908899999999996E-2</v>
      </c>
      <c r="CG67" s="22">
        <v>0.22325010000000001</v>
      </c>
      <c r="CH67" s="22">
        <v>0.18658440000000001</v>
      </c>
      <c r="CI67" s="22">
        <v>9.3120900000000006E-2</v>
      </c>
      <c r="CJ67" s="22">
        <v>8.3867000000000004E-3</v>
      </c>
      <c r="CK67" s="22">
        <v>2.44657E-2</v>
      </c>
      <c r="CL67" s="22">
        <v>-2.3107599999999999E-2</v>
      </c>
      <c r="CM67" s="22">
        <v>5.6378699999999997E-2</v>
      </c>
      <c r="CN67" s="22">
        <v>8.7723999999999996E-3</v>
      </c>
      <c r="CO67" s="22">
        <v>-0.2963887</v>
      </c>
      <c r="CP67" s="22">
        <v>-0.33026240000000001</v>
      </c>
      <c r="CQ67" s="22">
        <v>0.1236117</v>
      </c>
      <c r="CR67" s="22">
        <v>0.25541320000000001</v>
      </c>
      <c r="CS67" s="22">
        <v>0.19928190000000001</v>
      </c>
      <c r="CT67" s="22">
        <v>0.3145039</v>
      </c>
      <c r="CU67" s="22">
        <v>0.2448003</v>
      </c>
      <c r="CV67" s="22">
        <v>-4.6004099999999999E-2</v>
      </c>
      <c r="CW67" s="22">
        <v>0.10061390000000001</v>
      </c>
      <c r="CX67" s="22">
        <v>4.3751100000000001E-2</v>
      </c>
      <c r="CY67" s="22">
        <v>6.7821400000000004E-2</v>
      </c>
      <c r="CZ67" s="22">
        <v>-2.4941899999999999E-2</v>
      </c>
      <c r="DA67" s="22">
        <v>-0.16653960000000001</v>
      </c>
      <c r="DB67" s="22">
        <v>6.4251500000000003E-2</v>
      </c>
      <c r="DC67" s="22">
        <v>0.1061686</v>
      </c>
      <c r="DD67" s="22">
        <v>0.15693070000000001</v>
      </c>
      <c r="DE67" s="22">
        <v>0.29735149999999999</v>
      </c>
      <c r="DF67" s="22">
        <v>0.27075690000000002</v>
      </c>
      <c r="DG67" s="22">
        <v>0.1712042</v>
      </c>
      <c r="DH67" s="22">
        <v>9.8239999999999994E-2</v>
      </c>
      <c r="DI67" s="22">
        <v>0.1363936</v>
      </c>
      <c r="DJ67" s="22">
        <v>0.1080473</v>
      </c>
      <c r="DK67" s="22">
        <v>0.199603</v>
      </c>
      <c r="DL67" s="22">
        <v>0.16765749999999999</v>
      </c>
      <c r="DM67" s="22">
        <v>-0.14742520000000001</v>
      </c>
      <c r="DN67" s="22">
        <v>-0.16253119999999999</v>
      </c>
      <c r="DO67" s="22">
        <v>0.28259190000000001</v>
      </c>
      <c r="DP67" s="22">
        <v>0.41819260000000003</v>
      </c>
      <c r="DQ67" s="22">
        <v>0.37285059999999998</v>
      </c>
      <c r="DR67" s="22">
        <v>0.45827269999999998</v>
      </c>
      <c r="DS67" s="22">
        <v>0.38686490000000001</v>
      </c>
      <c r="DT67" s="22">
        <v>6.6961800000000002E-2</v>
      </c>
      <c r="DU67" s="22">
        <v>0.21742729999999999</v>
      </c>
      <c r="DV67" s="22">
        <v>0.13197919999999999</v>
      </c>
      <c r="DW67" s="22">
        <v>0.18956809999999999</v>
      </c>
      <c r="DX67" s="22">
        <v>8.1578100000000001E-2</v>
      </c>
      <c r="DY67" s="22">
        <v>-2.6946600000000001E-2</v>
      </c>
      <c r="DZ67" s="22">
        <v>0.17276900000000001</v>
      </c>
      <c r="EA67" s="22">
        <v>0.2248415</v>
      </c>
      <c r="EB67" s="22">
        <v>0.25947480000000001</v>
      </c>
      <c r="EC67" s="22">
        <v>0.40434209999999998</v>
      </c>
      <c r="ED67" s="22">
        <v>0.39228849999999998</v>
      </c>
      <c r="EE67" s="22">
        <v>0.28394419999999998</v>
      </c>
      <c r="EF67" s="22">
        <v>0.22797390000000001</v>
      </c>
      <c r="EG67" s="22">
        <v>0.29799979999999998</v>
      </c>
      <c r="EH67" s="22">
        <v>0.29741420000000002</v>
      </c>
      <c r="EI67" s="22">
        <v>0.40639609999999998</v>
      </c>
      <c r="EJ67" s="22">
        <v>0.39706249999999998</v>
      </c>
      <c r="EK67" s="22">
        <v>6.7654599999999995E-2</v>
      </c>
      <c r="EL67" s="22">
        <v>7.9645999999999995E-2</v>
      </c>
      <c r="EM67" s="22">
        <v>0.51213410000000004</v>
      </c>
      <c r="EN67" s="22">
        <v>0.65322009999999997</v>
      </c>
      <c r="EO67" s="22">
        <v>0.62345620000000002</v>
      </c>
      <c r="EP67" s="22">
        <v>0.66585209999999995</v>
      </c>
      <c r="EQ67" s="22">
        <v>0.59198360000000005</v>
      </c>
      <c r="ER67" s="22">
        <v>0.23006670000000001</v>
      </c>
      <c r="ES67" s="22">
        <v>0.38608710000000002</v>
      </c>
      <c r="ET67" s="22">
        <v>0.2593665</v>
      </c>
      <c r="EU67" s="22">
        <v>67.997069999999994</v>
      </c>
      <c r="EV67" s="22">
        <v>67.982410000000002</v>
      </c>
      <c r="EW67" s="22">
        <v>66.997069999999994</v>
      </c>
      <c r="EX67" s="22">
        <v>67.002930000000006</v>
      </c>
      <c r="EY67" s="22">
        <v>63.008789999999998</v>
      </c>
      <c r="EZ67" s="22">
        <v>64.002930000000006</v>
      </c>
      <c r="FA67" s="22">
        <v>66.985339999999994</v>
      </c>
      <c r="FB67" s="22">
        <v>64.005859999999998</v>
      </c>
      <c r="FC67" s="22">
        <v>70.994140000000002</v>
      </c>
      <c r="FD67" s="22">
        <v>76.994140000000002</v>
      </c>
      <c r="FE67" s="22">
        <v>84.976550000000003</v>
      </c>
      <c r="FF67" s="22">
        <v>86.973619999999997</v>
      </c>
      <c r="FG67" s="22">
        <v>86.967749999999995</v>
      </c>
      <c r="FH67" s="22">
        <v>86.967749999999995</v>
      </c>
      <c r="FI67" s="22">
        <v>86.967749999999995</v>
      </c>
      <c r="FJ67" s="22">
        <v>85.964820000000003</v>
      </c>
      <c r="FK67" s="22">
        <v>85.956029999999998</v>
      </c>
      <c r="FL67" s="22">
        <v>84.956029999999998</v>
      </c>
      <c r="FM67" s="22">
        <v>81.973619999999997</v>
      </c>
      <c r="FN67" s="22">
        <v>79.976550000000003</v>
      </c>
      <c r="FO67" s="22">
        <v>77.973619999999997</v>
      </c>
      <c r="FP67" s="22">
        <v>76.979479999999995</v>
      </c>
      <c r="FQ67" s="22">
        <v>76.979479999999995</v>
      </c>
      <c r="FR67" s="22">
        <v>71.991209999999995</v>
      </c>
      <c r="FS67" s="22">
        <v>2.7856839999999998</v>
      </c>
      <c r="FT67" s="22">
        <v>0.1278504</v>
      </c>
      <c r="FU67" s="22">
        <v>0.24634339999999999</v>
      </c>
    </row>
    <row r="68" spans="1:177" x14ac:dyDescent="0.3">
      <c r="A68" s="13" t="s">
        <v>226</v>
      </c>
      <c r="B68" s="13" t="s">
        <v>0</v>
      </c>
      <c r="C68" s="13" t="s">
        <v>263</v>
      </c>
      <c r="D68" s="34" t="s">
        <v>241</v>
      </c>
      <c r="E68" s="23" t="s">
        <v>219</v>
      </c>
      <c r="F68" s="23">
        <v>6720</v>
      </c>
      <c r="G68" s="22">
        <v>6.1431360000000002</v>
      </c>
      <c r="H68" s="22">
        <v>5.6071819999999999</v>
      </c>
      <c r="I68" s="22">
        <v>4.8764539999999998</v>
      </c>
      <c r="J68" s="22">
        <v>4.7912319999999999</v>
      </c>
      <c r="K68" s="22">
        <v>4.5879859999999999</v>
      </c>
      <c r="L68" s="22">
        <v>4.7465159999999997</v>
      </c>
      <c r="M68" s="22">
        <v>5.4776170000000004</v>
      </c>
      <c r="N68" s="22">
        <v>4.306012</v>
      </c>
      <c r="O68" s="22">
        <v>1.0373589999999999</v>
      </c>
      <c r="P68" s="22">
        <v>-2.9767399999999999</v>
      </c>
      <c r="Q68" s="22">
        <v>-6.5911400000000002</v>
      </c>
      <c r="R68" s="22">
        <v>-8.7536020000000008</v>
      </c>
      <c r="S68" s="22">
        <v>-8.9433749999999996</v>
      </c>
      <c r="T68" s="22">
        <v>-8.5095609999999997</v>
      </c>
      <c r="U68" s="22">
        <v>-6.5232929999999998</v>
      </c>
      <c r="V68" s="22">
        <v>-2.4812989999999999</v>
      </c>
      <c r="W68" s="22">
        <v>2.021156</v>
      </c>
      <c r="X68" s="22">
        <v>6.979743</v>
      </c>
      <c r="Y68" s="22">
        <v>9.956861</v>
      </c>
      <c r="Z68" s="22">
        <v>10.646240000000001</v>
      </c>
      <c r="AA68" s="22">
        <v>10.464919999999999</v>
      </c>
      <c r="AB68" s="22">
        <v>9.7583129999999993</v>
      </c>
      <c r="AC68" s="22">
        <v>8.3763280000000009</v>
      </c>
      <c r="AD68" s="22">
        <v>6.688574</v>
      </c>
      <c r="AE68" s="22">
        <v>-0.75686600000000004</v>
      </c>
      <c r="AF68" s="22">
        <v>-0.66124629999999995</v>
      </c>
      <c r="AG68" s="22">
        <v>-0.93909430000000005</v>
      </c>
      <c r="AH68" s="22">
        <v>-0.42578759999999999</v>
      </c>
      <c r="AI68" s="22">
        <v>-0.31276189999999998</v>
      </c>
      <c r="AJ68" s="22">
        <v>-0.21682709999999999</v>
      </c>
      <c r="AK68" s="22">
        <v>-9.7609500000000002E-2</v>
      </c>
      <c r="AL68" s="22">
        <v>-0.2065052</v>
      </c>
      <c r="AM68" s="22">
        <v>-0.46132139999999999</v>
      </c>
      <c r="AN68" s="22">
        <v>-0.64419340000000003</v>
      </c>
      <c r="AO68" s="22">
        <v>-0.93523559999999994</v>
      </c>
      <c r="AP68" s="22">
        <v>-1.2059869999999999</v>
      </c>
      <c r="AQ68" s="22">
        <v>-0.82514270000000001</v>
      </c>
      <c r="AR68" s="22">
        <v>-0.7454634</v>
      </c>
      <c r="AS68" s="22">
        <v>-0.76319300000000001</v>
      </c>
      <c r="AT68" s="22">
        <v>-0.36904589999999998</v>
      </c>
      <c r="AU68" s="22">
        <v>0.29991889999999999</v>
      </c>
      <c r="AV68" s="22">
        <v>0.55704739999999997</v>
      </c>
      <c r="AW68" s="22">
        <v>0.3186042</v>
      </c>
      <c r="AX68" s="22">
        <v>0.30232120000000001</v>
      </c>
      <c r="AY68" s="22">
        <v>0.39544560000000001</v>
      </c>
      <c r="AZ68" s="22">
        <v>0.1088311</v>
      </c>
      <c r="BA68" s="22">
        <v>-0.1352478</v>
      </c>
      <c r="BB68" s="22">
        <v>-0.50546100000000005</v>
      </c>
      <c r="BC68" s="22">
        <v>-0.48141830000000002</v>
      </c>
      <c r="BD68" s="22">
        <v>-0.39986670000000002</v>
      </c>
      <c r="BE68" s="22">
        <v>-0.63102469999999999</v>
      </c>
      <c r="BF68" s="22">
        <v>-0.2199603</v>
      </c>
      <c r="BG68" s="22">
        <v>-0.1542963</v>
      </c>
      <c r="BH68" s="22">
        <v>-7.3585399999999995E-2</v>
      </c>
      <c r="BI68" s="22">
        <v>7.6295100000000005E-2</v>
      </c>
      <c r="BJ68" s="22">
        <v>-2.2426999999999998E-3</v>
      </c>
      <c r="BK68" s="22">
        <v>-0.2359723</v>
      </c>
      <c r="BL68" s="22">
        <v>-0.35944429999999999</v>
      </c>
      <c r="BM68" s="22">
        <v>-0.57194639999999997</v>
      </c>
      <c r="BN68" s="22">
        <v>-0.79717130000000003</v>
      </c>
      <c r="BO68" s="22">
        <v>-0.44474989999999998</v>
      </c>
      <c r="BP68" s="22">
        <v>-0.37045299999999998</v>
      </c>
      <c r="BQ68" s="22">
        <v>-0.38450790000000001</v>
      </c>
      <c r="BR68" s="22">
        <v>2.5548100000000001E-2</v>
      </c>
      <c r="BS68" s="22">
        <v>0.69110360000000004</v>
      </c>
      <c r="BT68" s="22">
        <v>0.92007640000000002</v>
      </c>
      <c r="BU68" s="22">
        <v>0.68335959999999996</v>
      </c>
      <c r="BV68" s="22">
        <v>0.65228370000000002</v>
      </c>
      <c r="BW68" s="22">
        <v>0.71609529999999999</v>
      </c>
      <c r="BX68" s="22">
        <v>0.42540250000000002</v>
      </c>
      <c r="BY68" s="22">
        <v>0.18158949999999999</v>
      </c>
      <c r="BZ68" s="22">
        <v>-0.21137</v>
      </c>
      <c r="CA68" s="22">
        <v>-0.29064410000000002</v>
      </c>
      <c r="CB68" s="22">
        <v>-0.218836</v>
      </c>
      <c r="CC68" s="22">
        <v>-0.41765669999999999</v>
      </c>
      <c r="CD68" s="22">
        <v>-7.7405000000000002E-2</v>
      </c>
      <c r="CE68" s="22">
        <v>-4.45435E-2</v>
      </c>
      <c r="CF68" s="22">
        <v>2.5623400000000001E-2</v>
      </c>
      <c r="CG68" s="22">
        <v>0.196741</v>
      </c>
      <c r="CH68" s="22">
        <v>0.13922899999999999</v>
      </c>
      <c r="CI68" s="22">
        <v>-7.9896200000000001E-2</v>
      </c>
      <c r="CJ68" s="22">
        <v>-0.16222790000000001</v>
      </c>
      <c r="CK68" s="22">
        <v>-0.32033349999999999</v>
      </c>
      <c r="CL68" s="22">
        <v>-0.51402669999999995</v>
      </c>
      <c r="CM68" s="22">
        <v>-0.18129100000000001</v>
      </c>
      <c r="CN68" s="22">
        <v>-0.1107219</v>
      </c>
      <c r="CO68" s="22">
        <v>-0.1222317</v>
      </c>
      <c r="CP68" s="22">
        <v>0.29884270000000002</v>
      </c>
      <c r="CQ68" s="22">
        <v>0.96203680000000003</v>
      </c>
      <c r="CR68" s="22">
        <v>1.1715089999999999</v>
      </c>
      <c r="CS68" s="22">
        <v>0.93598789999999998</v>
      </c>
      <c r="CT68" s="22">
        <v>0.89466659999999998</v>
      </c>
      <c r="CU68" s="22">
        <v>0.93817640000000002</v>
      </c>
      <c r="CV68" s="22">
        <v>0.64465890000000003</v>
      </c>
      <c r="CW68" s="22">
        <v>0.4010301</v>
      </c>
      <c r="CX68" s="22">
        <v>-7.6835000000000002E-3</v>
      </c>
      <c r="CY68" s="22">
        <v>-9.9869899999999998E-2</v>
      </c>
      <c r="CZ68" s="22">
        <v>-3.78053E-2</v>
      </c>
      <c r="DA68" s="22">
        <v>-0.20428859999999999</v>
      </c>
      <c r="DB68" s="22">
        <v>6.5150399999999997E-2</v>
      </c>
      <c r="DC68" s="22">
        <v>6.5209199999999995E-2</v>
      </c>
      <c r="DD68" s="22">
        <v>0.1248322</v>
      </c>
      <c r="DE68" s="22">
        <v>0.31718679999999999</v>
      </c>
      <c r="DF68" s="22">
        <v>0.28070060000000002</v>
      </c>
      <c r="DG68" s="22">
        <v>7.6179899999999995E-2</v>
      </c>
      <c r="DH68" s="22">
        <v>3.4988499999999999E-2</v>
      </c>
      <c r="DI68" s="22">
        <v>-6.8720500000000004E-2</v>
      </c>
      <c r="DJ68" s="22">
        <v>-0.230882</v>
      </c>
      <c r="DK68" s="22">
        <v>8.2167799999999999E-2</v>
      </c>
      <c r="DL68" s="22">
        <v>0.14900910000000001</v>
      </c>
      <c r="DM68" s="22">
        <v>0.14004449999999999</v>
      </c>
      <c r="DN68" s="22">
        <v>0.57213740000000002</v>
      </c>
      <c r="DO68" s="22">
        <v>1.2329699999999999</v>
      </c>
      <c r="DP68" s="22">
        <v>1.4229419999999999</v>
      </c>
      <c r="DQ68" s="22">
        <v>1.1886159999999999</v>
      </c>
      <c r="DR68" s="22">
        <v>1.1370499999999999</v>
      </c>
      <c r="DS68" s="22">
        <v>1.1602570000000001</v>
      </c>
      <c r="DT68" s="22">
        <v>0.86391530000000005</v>
      </c>
      <c r="DU68" s="22">
        <v>0.62047070000000004</v>
      </c>
      <c r="DV68" s="22">
        <v>0.19600300000000001</v>
      </c>
      <c r="DW68" s="22">
        <v>0.1755777</v>
      </c>
      <c r="DX68" s="22">
        <v>0.2235743</v>
      </c>
      <c r="DY68" s="22">
        <v>0.103781</v>
      </c>
      <c r="DZ68" s="22">
        <v>0.27097759999999999</v>
      </c>
      <c r="EA68" s="22">
        <v>0.22367480000000001</v>
      </c>
      <c r="EB68" s="22">
        <v>0.26807389999999998</v>
      </c>
      <c r="EC68" s="22">
        <v>0.49109150000000001</v>
      </c>
      <c r="ED68" s="22">
        <v>0.48496319999999998</v>
      </c>
      <c r="EE68" s="22">
        <v>0.30152899999999999</v>
      </c>
      <c r="EF68" s="22">
        <v>0.31973770000000001</v>
      </c>
      <c r="EG68" s="22">
        <v>0.29456860000000001</v>
      </c>
      <c r="EH68" s="22">
        <v>0.1779338</v>
      </c>
      <c r="EI68" s="22">
        <v>0.46256059999999999</v>
      </c>
      <c r="EJ68" s="22">
        <v>0.52401949999999997</v>
      </c>
      <c r="EK68" s="22">
        <v>0.51872960000000001</v>
      </c>
      <c r="EL68" s="22">
        <v>0.96673140000000002</v>
      </c>
      <c r="EM68" s="22">
        <v>1.624155</v>
      </c>
      <c r="EN68" s="22">
        <v>1.785971</v>
      </c>
      <c r="EO68" s="22">
        <v>1.553372</v>
      </c>
      <c r="EP68" s="22">
        <v>1.487012</v>
      </c>
      <c r="EQ68" s="22">
        <v>1.480907</v>
      </c>
      <c r="ER68" s="22">
        <v>1.1804870000000001</v>
      </c>
      <c r="ES68" s="22">
        <v>0.93730800000000003</v>
      </c>
      <c r="ET68" s="22">
        <v>0.49009409999999998</v>
      </c>
      <c r="EU68" s="22">
        <v>64.161199999999994</v>
      </c>
      <c r="EV68" s="22">
        <v>63.208269999999999</v>
      </c>
      <c r="EW68" s="22">
        <v>62.310639999999999</v>
      </c>
      <c r="EX68" s="22">
        <v>62.077579999999998</v>
      </c>
      <c r="EY68" s="22">
        <v>61.273699999999998</v>
      </c>
      <c r="EZ68" s="22">
        <v>61.11835</v>
      </c>
      <c r="FA68" s="22">
        <v>60.622280000000003</v>
      </c>
      <c r="FB68" s="22">
        <v>60.515949999999997</v>
      </c>
      <c r="FC68" s="22">
        <v>65.033259999999999</v>
      </c>
      <c r="FD68" s="22">
        <v>70.914469999999994</v>
      </c>
      <c r="FE68" s="22">
        <v>75.552160000000001</v>
      </c>
      <c r="FF68" s="22">
        <v>78.747749999999996</v>
      </c>
      <c r="FG68" s="22">
        <v>80.110389999999995</v>
      </c>
      <c r="FH68" s="22">
        <v>81.094539999999995</v>
      </c>
      <c r="FI68" s="22">
        <v>81.572630000000004</v>
      </c>
      <c r="FJ68" s="22">
        <v>80.848259999999996</v>
      </c>
      <c r="FK68" s="22">
        <v>79.78631</v>
      </c>
      <c r="FL68" s="22">
        <v>78.253029999999995</v>
      </c>
      <c r="FM68" s="22">
        <v>74.976600000000005</v>
      </c>
      <c r="FN68" s="22">
        <v>70.593010000000007</v>
      </c>
      <c r="FO68" s="22">
        <v>67.528000000000006</v>
      </c>
      <c r="FP68" s="22">
        <v>66.316550000000007</v>
      </c>
      <c r="FQ68" s="22">
        <v>65.057419999999993</v>
      </c>
      <c r="FR68" s="22">
        <v>64.305030000000002</v>
      </c>
      <c r="FS68" s="22">
        <v>5.3544989999999997</v>
      </c>
      <c r="FT68" s="22">
        <v>0.25852950000000002</v>
      </c>
      <c r="FU68" s="22">
        <v>0.40785640000000001</v>
      </c>
    </row>
    <row r="69" spans="1:177" x14ac:dyDescent="0.3">
      <c r="A69" s="13" t="s">
        <v>226</v>
      </c>
      <c r="B69" s="13" t="s">
        <v>0</v>
      </c>
      <c r="C69" s="13" t="s">
        <v>263</v>
      </c>
      <c r="D69" s="34" t="s">
        <v>241</v>
      </c>
      <c r="E69" s="23" t="s">
        <v>220</v>
      </c>
      <c r="F69" s="23">
        <v>3373</v>
      </c>
      <c r="G69" s="22">
        <v>3.1097950000000001</v>
      </c>
      <c r="H69" s="22">
        <v>2.861472</v>
      </c>
      <c r="I69" s="22">
        <v>2.7052299999999998</v>
      </c>
      <c r="J69" s="22">
        <v>2.451492</v>
      </c>
      <c r="K69" s="22">
        <v>2.3057660000000002</v>
      </c>
      <c r="L69" s="22">
        <v>2.2985180000000001</v>
      </c>
      <c r="M69" s="22">
        <v>2.5761720000000001</v>
      </c>
      <c r="N69" s="22">
        <v>1.991649</v>
      </c>
      <c r="O69" s="22">
        <v>0.79196639999999996</v>
      </c>
      <c r="P69" s="22">
        <v>-0.9032616</v>
      </c>
      <c r="Q69" s="22">
        <v>-2.572514</v>
      </c>
      <c r="R69" s="22">
        <v>-3.7388050000000002</v>
      </c>
      <c r="S69" s="22">
        <v>-3.7751420000000002</v>
      </c>
      <c r="T69" s="22">
        <v>-3.6495829999999998</v>
      </c>
      <c r="U69" s="22">
        <v>-2.7782110000000002</v>
      </c>
      <c r="V69" s="22">
        <v>-0.89158190000000004</v>
      </c>
      <c r="W69" s="22">
        <v>0.8534332</v>
      </c>
      <c r="X69" s="22">
        <v>3.0813820000000001</v>
      </c>
      <c r="Y69" s="22">
        <v>4.5456940000000001</v>
      </c>
      <c r="Z69" s="22">
        <v>4.8332689999999996</v>
      </c>
      <c r="AA69" s="22">
        <v>4.9300249999999997</v>
      </c>
      <c r="AB69" s="22">
        <v>4.6693119999999997</v>
      </c>
      <c r="AC69" s="22">
        <v>4.0096400000000001</v>
      </c>
      <c r="AD69" s="22">
        <v>3.1687259999999999</v>
      </c>
      <c r="AE69" s="22">
        <v>-0.48733029999999999</v>
      </c>
      <c r="AF69" s="22">
        <v>-0.48238799999999998</v>
      </c>
      <c r="AG69" s="22">
        <v>-0.2973363</v>
      </c>
      <c r="AH69" s="22">
        <v>-0.20283329999999999</v>
      </c>
      <c r="AI69" s="22">
        <v>-0.13567019999999999</v>
      </c>
      <c r="AJ69" s="22">
        <v>-0.16274949999999999</v>
      </c>
      <c r="AK69" s="22">
        <v>-0.1603781</v>
      </c>
      <c r="AL69" s="22">
        <v>-0.38263779999999997</v>
      </c>
      <c r="AM69" s="22">
        <v>-0.44790659999999999</v>
      </c>
      <c r="AN69" s="22">
        <v>-0.62791090000000005</v>
      </c>
      <c r="AO69" s="22">
        <v>-0.87930149999999996</v>
      </c>
      <c r="AP69" s="22">
        <v>-1.153502</v>
      </c>
      <c r="AQ69" s="22">
        <v>-0.66948870000000005</v>
      </c>
      <c r="AR69" s="22">
        <v>-0.56096120000000005</v>
      </c>
      <c r="AS69" s="22">
        <v>-0.3392656</v>
      </c>
      <c r="AT69" s="22">
        <v>-5.1381999999999999E-3</v>
      </c>
      <c r="AU69" s="22">
        <v>4.6906799999999998E-2</v>
      </c>
      <c r="AV69" s="22">
        <v>0.15455659999999999</v>
      </c>
      <c r="AW69" s="22">
        <v>1.99182E-2</v>
      </c>
      <c r="AX69" s="22">
        <v>-0.21749260000000001</v>
      </c>
      <c r="AY69" s="22">
        <v>-3.4125700000000002E-2</v>
      </c>
      <c r="AZ69" s="22">
        <v>-0.12312629999999999</v>
      </c>
      <c r="BA69" s="22">
        <v>-0.2470773</v>
      </c>
      <c r="BB69" s="22">
        <v>-0.4509707</v>
      </c>
      <c r="BC69" s="22">
        <v>-0.2701057</v>
      </c>
      <c r="BD69" s="22">
        <v>-0.24785170000000001</v>
      </c>
      <c r="BE69" s="22">
        <v>-8.8502300000000006E-2</v>
      </c>
      <c r="BF69" s="22">
        <v>-5.5593499999999997E-2</v>
      </c>
      <c r="BG69" s="22">
        <v>-2.2599600000000001E-2</v>
      </c>
      <c r="BH69" s="22">
        <v>-4.6658199999999997E-2</v>
      </c>
      <c r="BI69" s="22">
        <v>-4.6642900000000001E-2</v>
      </c>
      <c r="BJ69" s="22">
        <v>-0.24429090000000001</v>
      </c>
      <c r="BK69" s="22">
        <v>-0.24325620000000001</v>
      </c>
      <c r="BL69" s="22">
        <v>-0.36670639999999999</v>
      </c>
      <c r="BM69" s="22">
        <v>-0.54445770000000004</v>
      </c>
      <c r="BN69" s="22">
        <v>-0.78126600000000002</v>
      </c>
      <c r="BO69" s="22">
        <v>-0.39792670000000002</v>
      </c>
      <c r="BP69" s="22">
        <v>-0.32871309999999998</v>
      </c>
      <c r="BQ69" s="22">
        <v>-0.13543540000000001</v>
      </c>
      <c r="BR69" s="22">
        <v>0.18748020000000001</v>
      </c>
      <c r="BS69" s="22">
        <v>0.2376839</v>
      </c>
      <c r="BT69" s="22">
        <v>0.36542560000000002</v>
      </c>
      <c r="BU69" s="22">
        <v>0.28963169999999999</v>
      </c>
      <c r="BV69" s="22">
        <v>9.5204399999999995E-2</v>
      </c>
      <c r="BW69" s="22">
        <v>0.2341714</v>
      </c>
      <c r="BX69" s="22">
        <v>0.13909669999999999</v>
      </c>
      <c r="BY69" s="22">
        <v>-2.7837999999999999E-3</v>
      </c>
      <c r="BZ69" s="22">
        <v>-0.2379597</v>
      </c>
      <c r="CA69" s="22">
        <v>-0.1196567</v>
      </c>
      <c r="CB69" s="22">
        <v>-8.5412600000000005E-2</v>
      </c>
      <c r="CC69" s="22">
        <v>5.6135499999999998E-2</v>
      </c>
      <c r="CD69" s="22">
        <v>4.6384399999999999E-2</v>
      </c>
      <c r="CE69" s="22">
        <v>5.57128E-2</v>
      </c>
      <c r="CF69" s="22">
        <v>3.3746199999999997E-2</v>
      </c>
      <c r="CG69" s="22">
        <v>3.2129699999999997E-2</v>
      </c>
      <c r="CH69" s="22">
        <v>-0.1484723</v>
      </c>
      <c r="CI69" s="22">
        <v>-0.10151590000000001</v>
      </c>
      <c r="CJ69" s="22">
        <v>-0.18579699999999999</v>
      </c>
      <c r="CK69" s="22">
        <v>-0.31254589999999999</v>
      </c>
      <c r="CL69" s="22">
        <v>-0.52345680000000006</v>
      </c>
      <c r="CM69" s="22">
        <v>-0.2098438</v>
      </c>
      <c r="CN69" s="22">
        <v>-0.1678587</v>
      </c>
      <c r="CO69" s="22">
        <v>5.7368999999999996E-3</v>
      </c>
      <c r="CP69" s="22">
        <v>0.32088709999999998</v>
      </c>
      <c r="CQ69" s="22">
        <v>0.36981560000000002</v>
      </c>
      <c r="CR69" s="22">
        <v>0.51147290000000001</v>
      </c>
      <c r="CS69" s="22">
        <v>0.47643449999999998</v>
      </c>
      <c r="CT69" s="22">
        <v>0.31177739999999998</v>
      </c>
      <c r="CU69" s="22">
        <v>0.41999310000000001</v>
      </c>
      <c r="CV69" s="22">
        <v>0.32071159999999999</v>
      </c>
      <c r="CW69" s="22">
        <v>0.16641310000000001</v>
      </c>
      <c r="CX69" s="22">
        <v>-9.0428999999999995E-2</v>
      </c>
      <c r="CY69" s="22">
        <v>3.0792400000000001E-2</v>
      </c>
      <c r="CZ69" s="22">
        <v>7.7026600000000001E-2</v>
      </c>
      <c r="DA69" s="22">
        <v>0.20077329999999999</v>
      </c>
      <c r="DB69" s="22">
        <v>0.1483623</v>
      </c>
      <c r="DC69" s="22">
        <v>0.13402520000000001</v>
      </c>
      <c r="DD69" s="22">
        <v>0.1141506</v>
      </c>
      <c r="DE69" s="22">
        <v>0.1109023</v>
      </c>
      <c r="DF69" s="22">
        <v>-5.2653699999999998E-2</v>
      </c>
      <c r="DG69" s="22">
        <v>4.0224299999999998E-2</v>
      </c>
      <c r="DH69" s="22">
        <v>-4.8875999999999998E-3</v>
      </c>
      <c r="DI69" s="22">
        <v>-8.06341E-2</v>
      </c>
      <c r="DJ69" s="22">
        <v>-0.26564749999999998</v>
      </c>
      <c r="DK69" s="22">
        <v>-2.17608E-2</v>
      </c>
      <c r="DL69" s="22">
        <v>-7.0044E-3</v>
      </c>
      <c r="DM69" s="22">
        <v>0.14690909999999999</v>
      </c>
      <c r="DN69" s="22">
        <v>0.45429389999999997</v>
      </c>
      <c r="DO69" s="22">
        <v>0.50194720000000004</v>
      </c>
      <c r="DP69" s="22">
        <v>0.65752029999999995</v>
      </c>
      <c r="DQ69" s="22">
        <v>0.66323730000000003</v>
      </c>
      <c r="DR69" s="22">
        <v>0.5283504</v>
      </c>
      <c r="DS69" s="22">
        <v>0.60581479999999999</v>
      </c>
      <c r="DT69" s="22">
        <v>0.50232639999999995</v>
      </c>
      <c r="DU69" s="22">
        <v>0.33561000000000002</v>
      </c>
      <c r="DV69" s="22">
        <v>5.7101699999999998E-2</v>
      </c>
      <c r="DW69" s="22">
        <v>0.24801699999999999</v>
      </c>
      <c r="DX69" s="22">
        <v>0.31156289999999998</v>
      </c>
      <c r="DY69" s="22">
        <v>0.4096072</v>
      </c>
      <c r="DZ69" s="22">
        <v>0.29560209999999998</v>
      </c>
      <c r="EA69" s="22">
        <v>0.2470958</v>
      </c>
      <c r="EB69" s="22">
        <v>0.2302419</v>
      </c>
      <c r="EC69" s="22">
        <v>0.22463749999999999</v>
      </c>
      <c r="ED69" s="22">
        <v>8.5693099999999994E-2</v>
      </c>
      <c r="EE69" s="22">
        <v>0.2448748</v>
      </c>
      <c r="EF69" s="22">
        <v>0.25631680000000001</v>
      </c>
      <c r="EG69" s="22">
        <v>0.25420969999999998</v>
      </c>
      <c r="EH69" s="22">
        <v>0.10658810000000001</v>
      </c>
      <c r="EI69" s="22">
        <v>0.2498012</v>
      </c>
      <c r="EJ69" s="22">
        <v>0.22524379999999999</v>
      </c>
      <c r="EK69" s="22">
        <v>0.35073939999999998</v>
      </c>
      <c r="EL69" s="22">
        <v>0.6469123</v>
      </c>
      <c r="EM69" s="22">
        <v>0.69272420000000001</v>
      </c>
      <c r="EN69" s="22">
        <v>0.86838939999999998</v>
      </c>
      <c r="EO69" s="22">
        <v>0.93295070000000002</v>
      </c>
      <c r="EP69" s="22">
        <v>0.84104749999999995</v>
      </c>
      <c r="EQ69" s="22">
        <v>0.87411190000000005</v>
      </c>
      <c r="ER69" s="22">
        <v>0.76454940000000005</v>
      </c>
      <c r="ES69" s="22">
        <v>0.57990350000000002</v>
      </c>
      <c r="ET69" s="22">
        <v>0.27011269999999998</v>
      </c>
      <c r="EU69" s="22">
        <v>66.043549999999996</v>
      </c>
      <c r="EV69" s="22">
        <v>65.433279999999996</v>
      </c>
      <c r="EW69" s="22">
        <v>64.938360000000003</v>
      </c>
      <c r="EX69" s="22">
        <v>65.010329999999996</v>
      </c>
      <c r="EY69" s="22">
        <v>64.554839999999999</v>
      </c>
      <c r="EZ69" s="22">
        <v>64.202939999999998</v>
      </c>
      <c r="FA69" s="22">
        <v>63.963340000000002</v>
      </c>
      <c r="FB69" s="22">
        <v>63.552819999999997</v>
      </c>
      <c r="FC69" s="22">
        <v>66.697710000000001</v>
      </c>
      <c r="FD69" s="22">
        <v>70.569460000000007</v>
      </c>
      <c r="FE69" s="22">
        <v>74.300070000000005</v>
      </c>
      <c r="FF69" s="22">
        <v>77.153869999999998</v>
      </c>
      <c r="FG69" s="22">
        <v>77.886589999999998</v>
      </c>
      <c r="FH69" s="22">
        <v>78.347549999999998</v>
      </c>
      <c r="FI69" s="22">
        <v>78.605270000000004</v>
      </c>
      <c r="FJ69" s="22">
        <v>77.936120000000003</v>
      </c>
      <c r="FK69" s="22">
        <v>77.25909</v>
      </c>
      <c r="FL69" s="22">
        <v>76.195530000000005</v>
      </c>
      <c r="FM69" s="22">
        <v>73.543409999999994</v>
      </c>
      <c r="FN69" s="22">
        <v>70.269419999999997</v>
      </c>
      <c r="FO69" s="22">
        <v>68.173739999999995</v>
      </c>
      <c r="FP69" s="22">
        <v>67.596710000000002</v>
      </c>
      <c r="FQ69" s="22">
        <v>66.729609999999994</v>
      </c>
      <c r="FR69" s="22">
        <v>66.22945</v>
      </c>
      <c r="FS69" s="22">
        <v>2.7989850000000001</v>
      </c>
      <c r="FT69" s="22">
        <v>0.14759820000000001</v>
      </c>
      <c r="FU69" s="22">
        <v>0.29425879999999999</v>
      </c>
    </row>
    <row r="70" spans="1:177" x14ac:dyDescent="0.3">
      <c r="A70" s="13" t="s">
        <v>226</v>
      </c>
      <c r="B70" s="13" t="s">
        <v>0</v>
      </c>
      <c r="C70" s="13" t="s">
        <v>263</v>
      </c>
      <c r="D70" s="34" t="s">
        <v>241</v>
      </c>
      <c r="E70" s="23" t="s">
        <v>221</v>
      </c>
      <c r="F70" s="23">
        <v>3347</v>
      </c>
      <c r="G70" s="22">
        <v>3.0558079999999999</v>
      </c>
      <c r="H70" s="22">
        <v>2.7589839999999999</v>
      </c>
      <c r="I70" s="22">
        <v>2.240437</v>
      </c>
      <c r="J70" s="22">
        <v>2.3620839999999999</v>
      </c>
      <c r="K70" s="22">
        <v>2.2973949999999999</v>
      </c>
      <c r="L70" s="22">
        <v>2.453103</v>
      </c>
      <c r="M70" s="22">
        <v>2.8838149999999998</v>
      </c>
      <c r="N70" s="22">
        <v>2.2513239999999999</v>
      </c>
      <c r="O70" s="22">
        <v>0.20083490000000001</v>
      </c>
      <c r="P70" s="22">
        <v>-2.1415600000000001</v>
      </c>
      <c r="Q70" s="22">
        <v>-4.1172700000000004</v>
      </c>
      <c r="R70" s="22">
        <v>-5.1388189999999998</v>
      </c>
      <c r="S70" s="22">
        <v>-5.2426719999999998</v>
      </c>
      <c r="T70" s="22">
        <v>-4.9254910000000001</v>
      </c>
      <c r="U70" s="22">
        <v>-3.7491439999999998</v>
      </c>
      <c r="V70" s="22">
        <v>-1.5497399999999999</v>
      </c>
      <c r="W70" s="22">
        <v>1.1371610000000001</v>
      </c>
      <c r="X70" s="22">
        <v>3.8976320000000002</v>
      </c>
      <c r="Y70" s="22">
        <v>5.4382989999999998</v>
      </c>
      <c r="Z70" s="22">
        <v>5.7917189999999996</v>
      </c>
      <c r="AA70" s="22">
        <v>5.5513199999999996</v>
      </c>
      <c r="AB70" s="22">
        <v>5.11639</v>
      </c>
      <c r="AC70" s="22">
        <v>4.3958240000000002</v>
      </c>
      <c r="AD70" s="22">
        <v>3.5146250000000001</v>
      </c>
      <c r="AE70" s="22">
        <v>-0.45616659999999998</v>
      </c>
      <c r="AF70" s="22">
        <v>-0.35689029999999999</v>
      </c>
      <c r="AG70" s="22">
        <v>-0.75292329999999996</v>
      </c>
      <c r="AH70" s="22">
        <v>-0.33435350000000003</v>
      </c>
      <c r="AI70" s="22">
        <v>-0.26981500000000003</v>
      </c>
      <c r="AJ70" s="22">
        <v>-0.16226660000000001</v>
      </c>
      <c r="AK70" s="22">
        <v>-7.3976200000000006E-2</v>
      </c>
      <c r="AL70" s="22">
        <v>-2.3638200000000002E-2</v>
      </c>
      <c r="AM70" s="22">
        <v>-0.2429404</v>
      </c>
      <c r="AN70" s="22">
        <v>-0.32133410000000001</v>
      </c>
      <c r="AO70" s="22">
        <v>-0.45418130000000001</v>
      </c>
      <c r="AP70" s="22">
        <v>-0.50266310000000003</v>
      </c>
      <c r="AQ70" s="22">
        <v>-0.48699189999999998</v>
      </c>
      <c r="AR70" s="22">
        <v>-0.47512189999999999</v>
      </c>
      <c r="AS70" s="22">
        <v>-0.62717639999999997</v>
      </c>
      <c r="AT70" s="22">
        <v>-0.51466270000000003</v>
      </c>
      <c r="AU70" s="22">
        <v>3.38491E-2</v>
      </c>
      <c r="AV70" s="22">
        <v>0.1872926</v>
      </c>
      <c r="AW70" s="22">
        <v>5.6869200000000002E-2</v>
      </c>
      <c r="AX70" s="22">
        <v>0.19598180000000001</v>
      </c>
      <c r="AY70" s="22">
        <v>0.18180689999999999</v>
      </c>
      <c r="AZ70" s="22">
        <v>3.3200000000000001E-5</v>
      </c>
      <c r="BA70" s="22">
        <v>-0.1046813</v>
      </c>
      <c r="BB70" s="22">
        <v>-0.27786709999999998</v>
      </c>
      <c r="BC70" s="22">
        <v>-0.27457799999999999</v>
      </c>
      <c r="BD70" s="22">
        <v>-0.21720329999999999</v>
      </c>
      <c r="BE70" s="22">
        <v>-0.54724360000000005</v>
      </c>
      <c r="BF70" s="22">
        <v>-0.196824</v>
      </c>
      <c r="BG70" s="22">
        <v>-0.16069810000000001</v>
      </c>
      <c r="BH70" s="22">
        <v>-6.8171399999999993E-2</v>
      </c>
      <c r="BI70" s="22">
        <v>5.6577200000000001E-2</v>
      </c>
      <c r="BJ70" s="22">
        <v>0.12298679999999999</v>
      </c>
      <c r="BK70" s="22">
        <v>-0.1131409</v>
      </c>
      <c r="BL70" s="22">
        <v>-0.15809119999999999</v>
      </c>
      <c r="BM70" s="22">
        <v>-0.24898870000000001</v>
      </c>
      <c r="BN70" s="22">
        <v>-0.27350649999999999</v>
      </c>
      <c r="BO70" s="22">
        <v>-0.22633519999999999</v>
      </c>
      <c r="BP70" s="22">
        <v>-0.1992062</v>
      </c>
      <c r="BQ70" s="22">
        <v>-0.3342485</v>
      </c>
      <c r="BR70" s="22">
        <v>-0.19958409999999999</v>
      </c>
      <c r="BS70" s="22">
        <v>0.34609220000000002</v>
      </c>
      <c r="BT70" s="22">
        <v>0.46657799999999999</v>
      </c>
      <c r="BU70" s="22">
        <v>0.31112240000000002</v>
      </c>
      <c r="BV70" s="22">
        <v>0.41219709999999998</v>
      </c>
      <c r="BW70" s="22">
        <v>0.39033099999999998</v>
      </c>
      <c r="BX70" s="22">
        <v>0.2076269</v>
      </c>
      <c r="BY70" s="22">
        <v>0.11299430000000001</v>
      </c>
      <c r="BZ70" s="22">
        <v>-6.7932300000000001E-2</v>
      </c>
      <c r="CA70" s="22">
        <v>-0.14881030000000001</v>
      </c>
      <c r="CB70" s="22">
        <v>-0.12045649999999999</v>
      </c>
      <c r="CC70" s="22">
        <v>-0.4047905</v>
      </c>
      <c r="CD70" s="22">
        <v>-0.10157140000000001</v>
      </c>
      <c r="CE70" s="22">
        <v>-8.5124099999999994E-2</v>
      </c>
      <c r="CF70" s="22">
        <v>-3.0014E-3</v>
      </c>
      <c r="CG70" s="22">
        <v>0.14699809999999999</v>
      </c>
      <c r="CH70" s="22">
        <v>0.22453880000000001</v>
      </c>
      <c r="CI70" s="22">
        <v>-2.3242200000000001E-2</v>
      </c>
      <c r="CJ70" s="22">
        <v>-4.5029699999999999E-2</v>
      </c>
      <c r="CK70" s="22">
        <v>-0.1068728</v>
      </c>
      <c r="CL70" s="22">
        <v>-0.1147933</v>
      </c>
      <c r="CM70" s="22">
        <v>-4.5805199999999997E-2</v>
      </c>
      <c r="CN70" s="22">
        <v>-8.1077000000000007E-3</v>
      </c>
      <c r="CO70" s="22">
        <v>-0.1313675</v>
      </c>
      <c r="CP70" s="22">
        <v>1.86383E-2</v>
      </c>
      <c r="CQ70" s="22">
        <v>0.56235089999999999</v>
      </c>
      <c r="CR70" s="22">
        <v>0.66001030000000005</v>
      </c>
      <c r="CS70" s="22">
        <v>0.48721740000000002</v>
      </c>
      <c r="CT70" s="22">
        <v>0.56194719999999998</v>
      </c>
      <c r="CU70" s="22">
        <v>0.53475419999999996</v>
      </c>
      <c r="CV70" s="22">
        <v>0.35140569999999999</v>
      </c>
      <c r="CW70" s="22">
        <v>0.26375569999999998</v>
      </c>
      <c r="CX70" s="22">
        <v>7.7467900000000006E-2</v>
      </c>
      <c r="CY70" s="22">
        <v>-2.30426E-2</v>
      </c>
      <c r="CZ70" s="22">
        <v>-2.37097E-2</v>
      </c>
      <c r="DA70" s="22">
        <v>-0.2623374</v>
      </c>
      <c r="DB70" s="22">
        <v>-6.3188999999999997E-3</v>
      </c>
      <c r="DC70" s="22">
        <v>-9.5501000000000006E-3</v>
      </c>
      <c r="DD70" s="22">
        <v>6.2168599999999997E-2</v>
      </c>
      <c r="DE70" s="22">
        <v>0.23741899999999999</v>
      </c>
      <c r="DF70" s="22">
        <v>0.32609080000000001</v>
      </c>
      <c r="DG70" s="22">
        <v>6.6656499999999994E-2</v>
      </c>
      <c r="DH70" s="22">
        <v>6.8031800000000003E-2</v>
      </c>
      <c r="DI70" s="22">
        <v>3.5242999999999997E-2</v>
      </c>
      <c r="DJ70" s="22">
        <v>4.3919899999999998E-2</v>
      </c>
      <c r="DK70" s="22">
        <v>0.13472490000000001</v>
      </c>
      <c r="DL70" s="22">
        <v>0.18299070000000001</v>
      </c>
      <c r="DM70" s="22">
        <v>7.1513499999999994E-2</v>
      </c>
      <c r="DN70" s="22">
        <v>0.23686080000000001</v>
      </c>
      <c r="DO70" s="22">
        <v>0.77860949999999995</v>
      </c>
      <c r="DP70" s="22">
        <v>0.85344240000000005</v>
      </c>
      <c r="DQ70" s="22">
        <v>0.66331240000000002</v>
      </c>
      <c r="DR70" s="22">
        <v>0.71169720000000003</v>
      </c>
      <c r="DS70" s="22">
        <v>0.67917729999999998</v>
      </c>
      <c r="DT70" s="22">
        <v>0.49518440000000002</v>
      </c>
      <c r="DU70" s="22">
        <v>0.41451710000000003</v>
      </c>
      <c r="DV70" s="22">
        <v>0.22286810000000001</v>
      </c>
      <c r="DW70" s="22">
        <v>0.15854589999999999</v>
      </c>
      <c r="DX70" s="22">
        <v>0.11597730000000001</v>
      </c>
      <c r="DY70" s="22">
        <v>-5.6657800000000001E-2</v>
      </c>
      <c r="DZ70" s="22">
        <v>0.13121070000000001</v>
      </c>
      <c r="EA70" s="22">
        <v>9.9566699999999994E-2</v>
      </c>
      <c r="EB70" s="22">
        <v>0.15626380000000001</v>
      </c>
      <c r="EC70" s="22">
        <v>0.36797249999999998</v>
      </c>
      <c r="ED70" s="22">
        <v>0.47271580000000002</v>
      </c>
      <c r="EE70" s="22">
        <v>0.19645599999999999</v>
      </c>
      <c r="EF70" s="22">
        <v>0.2312747</v>
      </c>
      <c r="EG70" s="22">
        <v>0.2404357</v>
      </c>
      <c r="EH70" s="22">
        <v>0.2730766</v>
      </c>
      <c r="EI70" s="22">
        <v>0.3953816</v>
      </c>
      <c r="EJ70" s="22">
        <v>0.45890649999999999</v>
      </c>
      <c r="EK70" s="22">
        <v>0.36444140000000003</v>
      </c>
      <c r="EL70" s="22">
        <v>0.55193939999999997</v>
      </c>
      <c r="EM70" s="22">
        <v>1.0908530000000001</v>
      </c>
      <c r="EN70" s="22">
        <v>1.132728</v>
      </c>
      <c r="EO70" s="22">
        <v>0.91756559999999998</v>
      </c>
      <c r="EP70" s="22">
        <v>0.92791250000000003</v>
      </c>
      <c r="EQ70" s="22">
        <v>0.88770150000000003</v>
      </c>
      <c r="ER70" s="22">
        <v>0.70277800000000001</v>
      </c>
      <c r="ES70" s="22">
        <v>0.63219270000000005</v>
      </c>
      <c r="ET70" s="22">
        <v>0.43280289999999999</v>
      </c>
      <c r="EU70" s="22">
        <v>62.267209999999999</v>
      </c>
      <c r="EV70" s="22">
        <v>60.969470000000001</v>
      </c>
      <c r="EW70" s="22">
        <v>59.666640000000001</v>
      </c>
      <c r="EX70" s="22">
        <v>59.126669999999997</v>
      </c>
      <c r="EY70" s="22">
        <v>57.97222</v>
      </c>
      <c r="EZ70" s="22">
        <v>58.014659999999999</v>
      </c>
      <c r="FA70" s="22">
        <v>57.26052</v>
      </c>
      <c r="FB70" s="22">
        <v>57.460279999999997</v>
      </c>
      <c r="FC70" s="22">
        <v>63.358469999999997</v>
      </c>
      <c r="FD70" s="22">
        <v>71.261619999999994</v>
      </c>
      <c r="FE70" s="22">
        <v>76.812010000000001</v>
      </c>
      <c r="FF70" s="22">
        <v>80.351519999999994</v>
      </c>
      <c r="FG70" s="22">
        <v>82.347999999999999</v>
      </c>
      <c r="FH70" s="22">
        <v>83.85857</v>
      </c>
      <c r="FI70" s="22">
        <v>84.558409999999995</v>
      </c>
      <c r="FJ70" s="22">
        <v>83.778469999999999</v>
      </c>
      <c r="FK70" s="22">
        <v>82.329229999999995</v>
      </c>
      <c r="FL70" s="22">
        <v>80.323310000000006</v>
      </c>
      <c r="FM70" s="22">
        <v>76.418700000000001</v>
      </c>
      <c r="FN70" s="22">
        <v>70.918620000000004</v>
      </c>
      <c r="FO70" s="22">
        <v>66.878290000000007</v>
      </c>
      <c r="FP70" s="22">
        <v>65.028469999999999</v>
      </c>
      <c r="FQ70" s="22">
        <v>63.374879999999997</v>
      </c>
      <c r="FR70" s="22">
        <v>62.368690000000001</v>
      </c>
      <c r="FS70" s="22">
        <v>4.1606350000000001</v>
      </c>
      <c r="FT70" s="22">
        <v>0.19565089999999999</v>
      </c>
      <c r="FU70" s="22">
        <v>0.29035270000000002</v>
      </c>
    </row>
    <row r="71" spans="1:177" x14ac:dyDescent="0.3">
      <c r="A71" s="13" t="s">
        <v>226</v>
      </c>
      <c r="B71" s="13" t="s">
        <v>0</v>
      </c>
      <c r="C71" s="13" t="s">
        <v>263</v>
      </c>
      <c r="D71" s="34" t="s">
        <v>253</v>
      </c>
      <c r="E71" s="23" t="s">
        <v>219</v>
      </c>
      <c r="F71" s="23">
        <v>6720</v>
      </c>
      <c r="G71" s="22">
        <v>8.3650800000000007</v>
      </c>
      <c r="H71" s="22">
        <v>7.0972140000000001</v>
      </c>
      <c r="I71" s="22">
        <v>5.8799229999999998</v>
      </c>
      <c r="J71" s="22">
        <v>5.9578860000000002</v>
      </c>
      <c r="K71" s="22">
        <v>5.6339040000000002</v>
      </c>
      <c r="L71" s="22">
        <v>5.8054459999999999</v>
      </c>
      <c r="M71" s="22">
        <v>6.7173999999999996</v>
      </c>
      <c r="N71" s="22">
        <v>5.0182339999999996</v>
      </c>
      <c r="O71" s="22">
        <v>2.1623600000000001</v>
      </c>
      <c r="P71" s="22">
        <v>-1.4256040000000001</v>
      </c>
      <c r="Q71" s="22">
        <v>-3.8139210000000001</v>
      </c>
      <c r="R71" s="22">
        <v>-5.5495239999999999</v>
      </c>
      <c r="S71" s="22">
        <v>-4.8701819999999998</v>
      </c>
      <c r="T71" s="22">
        <v>-3.5501870000000002</v>
      </c>
      <c r="U71" s="22">
        <v>-1.7479499999999999</v>
      </c>
      <c r="V71" s="22">
        <v>2.4281290000000002</v>
      </c>
      <c r="W71" s="22">
        <v>7.4625570000000003</v>
      </c>
      <c r="X71" s="22">
        <v>13.217219999999999</v>
      </c>
      <c r="Y71" s="22">
        <v>15.768090000000001</v>
      </c>
      <c r="Z71" s="22">
        <v>15.763590000000001</v>
      </c>
      <c r="AA71" s="22">
        <v>15.423360000000001</v>
      </c>
      <c r="AB71" s="22">
        <v>14.31359</v>
      </c>
      <c r="AC71" s="22">
        <v>12.07333</v>
      </c>
      <c r="AD71" s="22">
        <v>9.5258859999999999</v>
      </c>
      <c r="AE71" s="22">
        <v>-0.78937979999999996</v>
      </c>
      <c r="AF71" s="22">
        <v>-1.060554</v>
      </c>
      <c r="AG71" s="22">
        <v>-1.4938130000000001</v>
      </c>
      <c r="AH71" s="22">
        <v>-0.62269969999999997</v>
      </c>
      <c r="AI71" s="22">
        <v>-0.65824229999999995</v>
      </c>
      <c r="AJ71" s="22">
        <v>-0.45810659999999997</v>
      </c>
      <c r="AK71" s="22">
        <v>1.4143999999999999E-3</v>
      </c>
      <c r="AL71" s="22">
        <v>-0.399538</v>
      </c>
      <c r="AM71" s="22">
        <v>-0.57621259999999996</v>
      </c>
      <c r="AN71" s="22">
        <v>-0.76566670000000003</v>
      </c>
      <c r="AO71" s="22">
        <v>-0.75190460000000003</v>
      </c>
      <c r="AP71" s="22">
        <v>-1.560252</v>
      </c>
      <c r="AQ71" s="22">
        <v>-1.2567710000000001</v>
      </c>
      <c r="AR71" s="22">
        <v>-1.2857019999999999</v>
      </c>
      <c r="AS71" s="22">
        <v>-1.7971969999999999</v>
      </c>
      <c r="AT71" s="22">
        <v>-1.7257009999999999</v>
      </c>
      <c r="AU71" s="22">
        <v>-0.22779369999999999</v>
      </c>
      <c r="AV71" s="22">
        <v>0.73551200000000005</v>
      </c>
      <c r="AW71" s="22">
        <v>-0.17266889999999999</v>
      </c>
      <c r="AX71" s="22">
        <v>-0.4044624</v>
      </c>
      <c r="AY71" s="22">
        <v>-0.25345669999999998</v>
      </c>
      <c r="AZ71" s="22">
        <v>-0.50068619999999997</v>
      </c>
      <c r="BA71" s="22">
        <v>-0.92923100000000003</v>
      </c>
      <c r="BB71" s="22">
        <v>-1.297585</v>
      </c>
      <c r="BC71" s="22">
        <v>-0.38652999999999998</v>
      </c>
      <c r="BD71" s="22">
        <v>-0.68297280000000005</v>
      </c>
      <c r="BE71" s="22">
        <v>-1.080891</v>
      </c>
      <c r="BF71" s="22">
        <v>-0.3184844</v>
      </c>
      <c r="BG71" s="22">
        <v>-0.32168449999999998</v>
      </c>
      <c r="BH71" s="22">
        <v>-0.15599660000000001</v>
      </c>
      <c r="BI71" s="22">
        <v>0.33191619999999999</v>
      </c>
      <c r="BJ71" s="22">
        <v>-4.2767699999999999E-2</v>
      </c>
      <c r="BK71" s="22">
        <v>-0.21354770000000001</v>
      </c>
      <c r="BL71" s="22">
        <v>-0.32862950000000002</v>
      </c>
      <c r="BM71" s="22">
        <v>-0.24793560000000001</v>
      </c>
      <c r="BN71" s="22">
        <v>-0.97290920000000003</v>
      </c>
      <c r="BO71" s="22">
        <v>-0.67080220000000002</v>
      </c>
      <c r="BP71" s="22">
        <v>-0.60827249999999999</v>
      </c>
      <c r="BQ71" s="22">
        <v>-1.1247990000000001</v>
      </c>
      <c r="BR71" s="22">
        <v>-0.90428750000000002</v>
      </c>
      <c r="BS71" s="22">
        <v>0.51505279999999998</v>
      </c>
      <c r="BT71" s="22">
        <v>1.4697480000000001</v>
      </c>
      <c r="BU71" s="22">
        <v>0.60961849999999995</v>
      </c>
      <c r="BV71" s="22">
        <v>0.27756360000000002</v>
      </c>
      <c r="BW71" s="22">
        <v>0.44755790000000001</v>
      </c>
      <c r="BX71" s="22">
        <v>8.6799500000000002E-2</v>
      </c>
      <c r="BY71" s="22">
        <v>-0.3686489</v>
      </c>
      <c r="BZ71" s="22">
        <v>-0.79504929999999996</v>
      </c>
      <c r="CA71" s="22">
        <v>-0.1075174</v>
      </c>
      <c r="CB71" s="22">
        <v>-0.42146139999999999</v>
      </c>
      <c r="CC71" s="22">
        <v>-0.7949022</v>
      </c>
      <c r="CD71" s="22">
        <v>-0.1077858</v>
      </c>
      <c r="CE71" s="22">
        <v>-8.85856E-2</v>
      </c>
      <c r="CF71" s="22">
        <v>5.3244E-2</v>
      </c>
      <c r="CG71" s="22">
        <v>0.56082069999999995</v>
      </c>
      <c r="CH71" s="22">
        <v>0.20433029999999999</v>
      </c>
      <c r="CI71" s="22">
        <v>3.7633E-2</v>
      </c>
      <c r="CJ71" s="22">
        <v>-2.5938800000000001E-2</v>
      </c>
      <c r="CK71" s="22">
        <v>0.1011119</v>
      </c>
      <c r="CL71" s="22">
        <v>-0.5661176</v>
      </c>
      <c r="CM71" s="22">
        <v>-0.26496180000000003</v>
      </c>
      <c r="CN71" s="22">
        <v>-0.1390866</v>
      </c>
      <c r="CO71" s="22">
        <v>-0.65909770000000001</v>
      </c>
      <c r="CP71" s="22">
        <v>-0.33537899999999998</v>
      </c>
      <c r="CQ71" s="22">
        <v>1.0295460000000001</v>
      </c>
      <c r="CR71" s="22">
        <v>1.9782789999999999</v>
      </c>
      <c r="CS71" s="22">
        <v>1.1514279999999999</v>
      </c>
      <c r="CT71" s="22">
        <v>0.74993279999999995</v>
      </c>
      <c r="CU71" s="22">
        <v>0.93307850000000003</v>
      </c>
      <c r="CV71" s="22">
        <v>0.49369030000000003</v>
      </c>
      <c r="CW71" s="22">
        <v>1.9608500000000001E-2</v>
      </c>
      <c r="CX71" s="22">
        <v>-0.44699480000000003</v>
      </c>
      <c r="CY71" s="22">
        <v>0.17149519999999999</v>
      </c>
      <c r="CZ71" s="22">
        <v>-0.15995000000000001</v>
      </c>
      <c r="DA71" s="22">
        <v>-0.50891339999999996</v>
      </c>
      <c r="DB71" s="22">
        <v>0.1029128</v>
      </c>
      <c r="DC71" s="22">
        <v>0.14451339999999999</v>
      </c>
      <c r="DD71" s="22">
        <v>0.26248450000000001</v>
      </c>
      <c r="DE71" s="22">
        <v>0.78972520000000002</v>
      </c>
      <c r="DF71" s="22">
        <v>0.4514282</v>
      </c>
      <c r="DG71" s="22">
        <v>0.28881370000000001</v>
      </c>
      <c r="DH71" s="22">
        <v>0.27675179999999999</v>
      </c>
      <c r="DI71" s="22">
        <v>0.45015929999999998</v>
      </c>
      <c r="DJ71" s="22">
        <v>-0.159326</v>
      </c>
      <c r="DK71" s="22">
        <v>0.14087859999999999</v>
      </c>
      <c r="DL71" s="22">
        <v>0.33009939999999999</v>
      </c>
      <c r="DM71" s="22">
        <v>-0.1933967</v>
      </c>
      <c r="DN71" s="22">
        <v>0.2335294</v>
      </c>
      <c r="DO71" s="22">
        <v>1.5440389999999999</v>
      </c>
      <c r="DP71" s="22">
        <v>2.486809</v>
      </c>
      <c r="DQ71" s="22">
        <v>1.693238</v>
      </c>
      <c r="DR71" s="22">
        <v>1.222302</v>
      </c>
      <c r="DS71" s="22">
        <v>1.4185989999999999</v>
      </c>
      <c r="DT71" s="22">
        <v>0.90058110000000002</v>
      </c>
      <c r="DU71" s="22">
        <v>0.4078659</v>
      </c>
      <c r="DV71" s="22">
        <v>-9.8940200000000006E-2</v>
      </c>
      <c r="DW71" s="22">
        <v>0.57434510000000005</v>
      </c>
      <c r="DX71" s="22">
        <v>0.21763089999999999</v>
      </c>
      <c r="DY71" s="22">
        <v>-9.5991000000000007E-2</v>
      </c>
      <c r="DZ71" s="22">
        <v>0.4071282</v>
      </c>
      <c r="EA71" s="22">
        <v>0.48107119999999998</v>
      </c>
      <c r="EB71" s="22">
        <v>0.56459459999999995</v>
      </c>
      <c r="EC71" s="22">
        <v>1.1202270000000001</v>
      </c>
      <c r="ED71" s="22">
        <v>0.80819850000000004</v>
      </c>
      <c r="EE71" s="22">
        <v>0.65147869999999997</v>
      </c>
      <c r="EF71" s="22">
        <v>0.71378909999999995</v>
      </c>
      <c r="EG71" s="22">
        <v>0.95412830000000004</v>
      </c>
      <c r="EH71" s="22">
        <v>0.42801640000000002</v>
      </c>
      <c r="EI71" s="22">
        <v>0.72684769999999999</v>
      </c>
      <c r="EJ71" s="22">
        <v>1.0075289999999999</v>
      </c>
      <c r="EK71" s="22">
        <v>0.47900160000000003</v>
      </c>
      <c r="EL71" s="22">
        <v>1.054943</v>
      </c>
      <c r="EM71" s="22">
        <v>2.286886</v>
      </c>
      <c r="EN71" s="22">
        <v>3.2210450000000002</v>
      </c>
      <c r="EO71" s="22">
        <v>2.4755250000000002</v>
      </c>
      <c r="EP71" s="22">
        <v>1.904328</v>
      </c>
      <c r="EQ71" s="22">
        <v>2.1196139999999999</v>
      </c>
      <c r="ER71" s="22">
        <v>1.488067</v>
      </c>
      <c r="ES71" s="22">
        <v>0.96844790000000003</v>
      </c>
      <c r="ET71" s="22">
        <v>0.40359529999999999</v>
      </c>
      <c r="EU71" s="22">
        <v>73.507900000000006</v>
      </c>
      <c r="EV71" s="22">
        <v>72.521870000000007</v>
      </c>
      <c r="EW71" s="22">
        <v>72.024870000000007</v>
      </c>
      <c r="EX71" s="22">
        <v>70.494519999999994</v>
      </c>
      <c r="EY71" s="22">
        <v>70.502510000000001</v>
      </c>
      <c r="EZ71" s="22">
        <v>71.509200000000007</v>
      </c>
      <c r="FA71" s="22">
        <v>71.509200000000007</v>
      </c>
      <c r="FB71" s="22">
        <v>71.982150000000004</v>
      </c>
      <c r="FC71" s="22">
        <v>76.000699999999995</v>
      </c>
      <c r="FD71" s="22">
        <v>81.041219999999996</v>
      </c>
      <c r="FE71" s="22">
        <v>85.541629999999998</v>
      </c>
      <c r="FF71" s="22">
        <v>87.569559999999996</v>
      </c>
      <c r="FG71" s="22">
        <v>90.055189999999996</v>
      </c>
      <c r="FH71" s="22">
        <v>88.601380000000006</v>
      </c>
      <c r="FI71" s="22">
        <v>88.609369999999998</v>
      </c>
      <c r="FJ71" s="22">
        <v>89.091700000000003</v>
      </c>
      <c r="FK71" s="22">
        <v>88.558769999999996</v>
      </c>
      <c r="FL71" s="22">
        <v>87.082419999999999</v>
      </c>
      <c r="FM71" s="22">
        <v>85.049899999999994</v>
      </c>
      <c r="FN71" s="22">
        <v>80.098489999999998</v>
      </c>
      <c r="FO71" s="22">
        <v>76.125140000000002</v>
      </c>
      <c r="FP71" s="22">
        <v>75.586219999999997</v>
      </c>
      <c r="FQ71" s="22">
        <v>74.096710000000002</v>
      </c>
      <c r="FR71" s="22">
        <v>73.605109999999996</v>
      </c>
      <c r="FS71" s="22">
        <v>9.0285740000000008</v>
      </c>
      <c r="FT71" s="22">
        <v>0.38964529999999997</v>
      </c>
      <c r="FU71" s="22">
        <v>0.79766170000000003</v>
      </c>
    </row>
    <row r="72" spans="1:177" x14ac:dyDescent="0.3">
      <c r="A72" s="13" t="s">
        <v>226</v>
      </c>
      <c r="B72" s="13" t="s">
        <v>0</v>
      </c>
      <c r="C72" s="13" t="s">
        <v>263</v>
      </c>
      <c r="D72" s="34" t="s">
        <v>253</v>
      </c>
      <c r="E72" s="23" t="s">
        <v>220</v>
      </c>
      <c r="F72" s="23">
        <v>3373</v>
      </c>
      <c r="G72" s="22">
        <v>4.0914770000000003</v>
      </c>
      <c r="H72" s="22">
        <v>3.5333079999999999</v>
      </c>
      <c r="I72" s="22">
        <v>3.227843</v>
      </c>
      <c r="J72" s="22">
        <v>2.981309</v>
      </c>
      <c r="K72" s="22">
        <v>2.609372</v>
      </c>
      <c r="L72" s="22">
        <v>2.5794090000000001</v>
      </c>
      <c r="M72" s="22">
        <v>2.9469729999999998</v>
      </c>
      <c r="N72" s="22">
        <v>2.108257</v>
      </c>
      <c r="O72" s="22">
        <v>0.9028003</v>
      </c>
      <c r="P72" s="22">
        <v>-0.34502430000000001</v>
      </c>
      <c r="Q72" s="22">
        <v>-1.456588</v>
      </c>
      <c r="R72" s="22">
        <v>-2.6668590000000001</v>
      </c>
      <c r="S72" s="22">
        <v>-2.4016470000000001</v>
      </c>
      <c r="T72" s="22">
        <v>-1.8677029999999999</v>
      </c>
      <c r="U72" s="22">
        <v>-0.74676100000000001</v>
      </c>
      <c r="V72" s="22">
        <v>1.430104</v>
      </c>
      <c r="W72" s="22">
        <v>3.1651060000000002</v>
      </c>
      <c r="X72" s="22">
        <v>6.0255700000000001</v>
      </c>
      <c r="Y72" s="22">
        <v>6.9176979999999997</v>
      </c>
      <c r="Z72" s="22">
        <v>6.4725000000000001</v>
      </c>
      <c r="AA72" s="22">
        <v>6.8924149999999997</v>
      </c>
      <c r="AB72" s="22">
        <v>6.9779540000000004</v>
      </c>
      <c r="AC72" s="22">
        <v>5.2231259999999997</v>
      </c>
      <c r="AD72" s="22">
        <v>3.9029259999999999</v>
      </c>
      <c r="AE72" s="22">
        <v>-0.55047570000000001</v>
      </c>
      <c r="AF72" s="22">
        <v>-0.69046079999999999</v>
      </c>
      <c r="AG72" s="22">
        <v>-0.44093840000000001</v>
      </c>
      <c r="AH72" s="22">
        <v>-0.30212810000000001</v>
      </c>
      <c r="AI72" s="22">
        <v>-0.47536780000000001</v>
      </c>
      <c r="AJ72" s="22">
        <v>-0.49528620000000001</v>
      </c>
      <c r="AK72" s="22">
        <v>-0.40140559999999997</v>
      </c>
      <c r="AL72" s="22">
        <v>-0.66836090000000004</v>
      </c>
      <c r="AM72" s="22">
        <v>-0.60450760000000003</v>
      </c>
      <c r="AN72" s="22">
        <v>-0.5842659</v>
      </c>
      <c r="AO72" s="22">
        <v>-0.60217580000000004</v>
      </c>
      <c r="AP72" s="22">
        <v>-1.309124</v>
      </c>
      <c r="AQ72" s="22">
        <v>-0.91639879999999996</v>
      </c>
      <c r="AR72" s="22">
        <v>-0.86325660000000004</v>
      </c>
      <c r="AS72" s="22">
        <v>-0.71921500000000005</v>
      </c>
      <c r="AT72" s="22">
        <v>-0.51904760000000005</v>
      </c>
      <c r="AU72" s="22">
        <v>-0.26592290000000002</v>
      </c>
      <c r="AV72" s="22">
        <v>0.55968150000000005</v>
      </c>
      <c r="AW72" s="22">
        <v>-0.22588140000000001</v>
      </c>
      <c r="AX72" s="22">
        <v>-0.9941875</v>
      </c>
      <c r="AY72" s="22">
        <v>-0.60560919999999996</v>
      </c>
      <c r="AZ72" s="22">
        <v>-6.3565099999999999E-2</v>
      </c>
      <c r="BA72" s="22">
        <v>-1.0072890000000001</v>
      </c>
      <c r="BB72" s="22">
        <v>-1.445392</v>
      </c>
      <c r="BC72" s="22">
        <v>-0.2541833</v>
      </c>
      <c r="BD72" s="22">
        <v>-0.39136840000000001</v>
      </c>
      <c r="BE72" s="22">
        <v>-0.22842509999999999</v>
      </c>
      <c r="BF72" s="22">
        <v>-0.155309</v>
      </c>
      <c r="BG72" s="22">
        <v>-0.2973073</v>
      </c>
      <c r="BH72" s="22">
        <v>-0.3081467</v>
      </c>
      <c r="BI72" s="22">
        <v>-0.1775052</v>
      </c>
      <c r="BJ72" s="22">
        <v>-0.46195950000000002</v>
      </c>
      <c r="BK72" s="22">
        <v>-0.35186810000000002</v>
      </c>
      <c r="BL72" s="22">
        <v>-0.23967359999999999</v>
      </c>
      <c r="BM72" s="22">
        <v>-0.231237</v>
      </c>
      <c r="BN72" s="22">
        <v>-0.88168880000000005</v>
      </c>
      <c r="BO72" s="22">
        <v>-0.59985180000000005</v>
      </c>
      <c r="BP72" s="22">
        <v>-0.4348552</v>
      </c>
      <c r="BQ72" s="22">
        <v>-0.25088470000000002</v>
      </c>
      <c r="BR72" s="22">
        <v>0.13078699999999999</v>
      </c>
      <c r="BS72" s="22">
        <v>0.28424129999999997</v>
      </c>
      <c r="BT72" s="22">
        <v>1.056179</v>
      </c>
      <c r="BU72" s="22">
        <v>0.31509300000000001</v>
      </c>
      <c r="BV72" s="22">
        <v>-0.47360560000000002</v>
      </c>
      <c r="BW72" s="22">
        <v>-3.4877100000000001E-2</v>
      </c>
      <c r="BX72" s="22">
        <v>0.42594379999999998</v>
      </c>
      <c r="BY72" s="22">
        <v>-0.55780879999999999</v>
      </c>
      <c r="BZ72" s="22">
        <v>-0.9766745</v>
      </c>
      <c r="CA72" s="22">
        <v>-4.8972099999999998E-2</v>
      </c>
      <c r="CB72" s="22">
        <v>-0.18421789999999999</v>
      </c>
      <c r="CC72" s="22">
        <v>-8.1239000000000006E-2</v>
      </c>
      <c r="CD72" s="22">
        <v>-5.3622499999999997E-2</v>
      </c>
      <c r="CE72" s="22">
        <v>-0.1739831</v>
      </c>
      <c r="CF72" s="22">
        <v>-0.17853430000000001</v>
      </c>
      <c r="CG72" s="22">
        <v>-2.2432500000000001E-2</v>
      </c>
      <c r="CH72" s="22">
        <v>-0.31900650000000003</v>
      </c>
      <c r="CI72" s="22">
        <v>-0.17689070000000001</v>
      </c>
      <c r="CJ72" s="22">
        <v>-1.0099E-3</v>
      </c>
      <c r="CK72" s="22">
        <v>2.5673999999999999E-2</v>
      </c>
      <c r="CL72" s="22">
        <v>-0.58564850000000002</v>
      </c>
      <c r="CM72" s="22">
        <v>-0.38061250000000002</v>
      </c>
      <c r="CN72" s="22">
        <v>-0.13814560000000001</v>
      </c>
      <c r="CO72" s="22">
        <v>7.3479500000000003E-2</v>
      </c>
      <c r="CP72" s="22">
        <v>0.58086059999999995</v>
      </c>
      <c r="CQ72" s="22">
        <v>0.66528330000000002</v>
      </c>
      <c r="CR72" s="22">
        <v>1.4000520000000001</v>
      </c>
      <c r="CS72" s="22">
        <v>0.6897702</v>
      </c>
      <c r="CT72" s="22">
        <v>-0.11305229999999999</v>
      </c>
      <c r="CU72" s="22">
        <v>0.36041020000000001</v>
      </c>
      <c r="CV72" s="22">
        <v>0.7649762</v>
      </c>
      <c r="CW72" s="22">
        <v>-0.2465002</v>
      </c>
      <c r="CX72" s="22">
        <v>-0.65204220000000002</v>
      </c>
      <c r="CY72" s="22">
        <v>0.15623919999999999</v>
      </c>
      <c r="CZ72" s="22">
        <v>2.2932600000000001E-2</v>
      </c>
      <c r="DA72" s="22">
        <v>6.5947099999999995E-2</v>
      </c>
      <c r="DB72" s="22">
        <v>4.80639E-2</v>
      </c>
      <c r="DC72" s="22">
        <v>-5.0659000000000003E-2</v>
      </c>
      <c r="DD72" s="22">
        <v>-4.8922E-2</v>
      </c>
      <c r="DE72" s="22">
        <v>0.13264029999999999</v>
      </c>
      <c r="DF72" s="22">
        <v>-0.1760535</v>
      </c>
      <c r="DG72" s="22">
        <v>-1.9134E-3</v>
      </c>
      <c r="DH72" s="22">
        <v>0.2376537</v>
      </c>
      <c r="DI72" s="22">
        <v>0.28258509999999998</v>
      </c>
      <c r="DJ72" s="22">
        <v>-0.28960819999999998</v>
      </c>
      <c r="DK72" s="22">
        <v>-0.16137299999999999</v>
      </c>
      <c r="DL72" s="22">
        <v>0.15856400000000001</v>
      </c>
      <c r="DM72" s="22">
        <v>0.39784370000000002</v>
      </c>
      <c r="DN72" s="22">
        <v>1.030934</v>
      </c>
      <c r="DO72" s="22">
        <v>1.0463249999999999</v>
      </c>
      <c r="DP72" s="22">
        <v>1.7439249999999999</v>
      </c>
      <c r="DQ72" s="22">
        <v>1.0644469999999999</v>
      </c>
      <c r="DR72" s="22">
        <v>0.2475011</v>
      </c>
      <c r="DS72" s="22">
        <v>0.75569750000000002</v>
      </c>
      <c r="DT72" s="22">
        <v>1.1040080000000001</v>
      </c>
      <c r="DU72" s="22">
        <v>6.4808400000000002E-2</v>
      </c>
      <c r="DV72" s="22">
        <v>-0.32740979999999997</v>
      </c>
      <c r="DW72" s="22">
        <v>0.45253159999999998</v>
      </c>
      <c r="DX72" s="22">
        <v>0.32202500000000001</v>
      </c>
      <c r="DY72" s="22">
        <v>0.2784604</v>
      </c>
      <c r="DZ72" s="22">
        <v>0.194883</v>
      </c>
      <c r="EA72" s="22">
        <v>0.1274015</v>
      </c>
      <c r="EB72" s="22">
        <v>0.1382176</v>
      </c>
      <c r="EC72" s="22">
        <v>0.35654069999999999</v>
      </c>
      <c r="ED72" s="22">
        <v>3.0348E-2</v>
      </c>
      <c r="EE72" s="22">
        <v>0.250726</v>
      </c>
      <c r="EF72" s="22">
        <v>0.58224609999999999</v>
      </c>
      <c r="EG72" s="22">
        <v>0.65352379999999999</v>
      </c>
      <c r="EH72" s="22">
        <v>0.1378269</v>
      </c>
      <c r="EI72" s="22">
        <v>0.1551739</v>
      </c>
      <c r="EJ72" s="22">
        <v>0.58696539999999997</v>
      </c>
      <c r="EK72" s="22">
        <v>0.866174</v>
      </c>
      <c r="EL72" s="22">
        <v>1.680769</v>
      </c>
      <c r="EM72" s="22">
        <v>1.596489</v>
      </c>
      <c r="EN72" s="22">
        <v>2.2404229999999998</v>
      </c>
      <c r="EO72" s="22">
        <v>1.6054219999999999</v>
      </c>
      <c r="EP72" s="22">
        <v>0.76808299999999996</v>
      </c>
      <c r="EQ72" s="22">
        <v>1.32643</v>
      </c>
      <c r="ER72" s="22">
        <v>1.5935170000000001</v>
      </c>
      <c r="ES72" s="22">
        <v>0.51428850000000004</v>
      </c>
      <c r="ET72" s="22">
        <v>0.14130770000000001</v>
      </c>
      <c r="EU72" s="22">
        <v>74.02525</v>
      </c>
      <c r="EV72" s="22">
        <v>73.0505</v>
      </c>
      <c r="EW72" s="22">
        <v>73.0505</v>
      </c>
      <c r="EX72" s="22">
        <v>72.97475</v>
      </c>
      <c r="EY72" s="22">
        <v>72</v>
      </c>
      <c r="EZ72" s="22">
        <v>72.02525</v>
      </c>
      <c r="FA72" s="22">
        <v>72.02525</v>
      </c>
      <c r="FB72" s="22">
        <v>71.97475</v>
      </c>
      <c r="FC72" s="22">
        <v>74.02525</v>
      </c>
      <c r="FD72" s="22">
        <v>76.126260000000002</v>
      </c>
      <c r="FE72" s="22">
        <v>81.126260000000002</v>
      </c>
      <c r="FF72" s="22">
        <v>83.176760000000002</v>
      </c>
      <c r="FG72" s="22">
        <v>85.151510000000002</v>
      </c>
      <c r="FH72" s="22">
        <v>84.227260000000001</v>
      </c>
      <c r="FI72" s="22">
        <v>83.252510000000001</v>
      </c>
      <c r="FJ72" s="22">
        <v>85.202010000000001</v>
      </c>
      <c r="FK72" s="22">
        <v>86.126260000000002</v>
      </c>
      <c r="FL72" s="22">
        <v>84.176760000000002</v>
      </c>
      <c r="FM72" s="22">
        <v>84.100999999999999</v>
      </c>
      <c r="FN72" s="22">
        <v>78.202010000000001</v>
      </c>
      <c r="FO72" s="22">
        <v>74.252510000000001</v>
      </c>
      <c r="FP72" s="22">
        <v>74.176760000000002</v>
      </c>
      <c r="FQ72" s="22">
        <v>73.202010000000001</v>
      </c>
      <c r="FR72" s="22">
        <v>72.227260000000001</v>
      </c>
      <c r="FS72" s="22">
        <v>6.7160299999999999</v>
      </c>
      <c r="FT72" s="22">
        <v>0.26057340000000001</v>
      </c>
      <c r="FU72" s="22">
        <v>0.59381530000000005</v>
      </c>
    </row>
    <row r="73" spans="1:177" x14ac:dyDescent="0.3">
      <c r="A73" s="13" t="s">
        <v>226</v>
      </c>
      <c r="B73" s="13" t="s">
        <v>0</v>
      </c>
      <c r="C73" s="13" t="s">
        <v>263</v>
      </c>
      <c r="D73" s="34" t="s">
        <v>253</v>
      </c>
      <c r="E73" s="23" t="s">
        <v>221</v>
      </c>
      <c r="F73" s="23">
        <v>3347</v>
      </c>
      <c r="G73" s="22">
        <v>4.3015100000000004</v>
      </c>
      <c r="H73" s="22">
        <v>3.5758019999999999</v>
      </c>
      <c r="I73" s="22">
        <v>2.7534130000000001</v>
      </c>
      <c r="J73" s="22">
        <v>3.0020929999999999</v>
      </c>
      <c r="K73" s="22">
        <v>2.995279</v>
      </c>
      <c r="L73" s="22">
        <v>3.1982249999999999</v>
      </c>
      <c r="M73" s="22">
        <v>3.7158129999999998</v>
      </c>
      <c r="N73" s="22">
        <v>2.8214070000000002</v>
      </c>
      <c r="O73" s="22">
        <v>1.2563299999999999</v>
      </c>
      <c r="P73" s="22">
        <v>-1.036348</v>
      </c>
      <c r="Q73" s="22">
        <v>-2.3756360000000001</v>
      </c>
      <c r="R73" s="22">
        <v>-2.954939</v>
      </c>
      <c r="S73" s="22">
        <v>-2.4699599999999999</v>
      </c>
      <c r="T73" s="22">
        <v>-1.6820010000000001</v>
      </c>
      <c r="U73" s="22">
        <v>-0.99324539999999994</v>
      </c>
      <c r="V73" s="22">
        <v>1.0931340000000001</v>
      </c>
      <c r="W73" s="22">
        <v>4.2578209999999999</v>
      </c>
      <c r="X73" s="22">
        <v>7.2807170000000001</v>
      </c>
      <c r="Y73" s="22">
        <v>8.8929349999999996</v>
      </c>
      <c r="Z73" s="22">
        <v>9.1661029999999997</v>
      </c>
      <c r="AA73" s="22">
        <v>8.5188059999999997</v>
      </c>
      <c r="AB73" s="22">
        <v>7.4973159999999996</v>
      </c>
      <c r="AC73" s="22">
        <v>6.8148939999999998</v>
      </c>
      <c r="AD73" s="22">
        <v>5.5198499999999999</v>
      </c>
      <c r="AE73" s="22">
        <v>-0.49352869999999999</v>
      </c>
      <c r="AF73" s="22">
        <v>-0.63233360000000005</v>
      </c>
      <c r="AG73" s="22">
        <v>-1.149729</v>
      </c>
      <c r="AH73" s="22">
        <v>-0.4445115</v>
      </c>
      <c r="AI73" s="22">
        <v>-0.40008070000000001</v>
      </c>
      <c r="AJ73" s="22">
        <v>-0.19023580000000001</v>
      </c>
      <c r="AK73" s="22">
        <v>0.1165394</v>
      </c>
      <c r="AL73" s="22">
        <v>-3.3461900000000003E-2</v>
      </c>
      <c r="AM73" s="22">
        <v>-0.21998100000000001</v>
      </c>
      <c r="AN73" s="22">
        <v>-0.47616150000000002</v>
      </c>
      <c r="AO73" s="22">
        <v>-0.55875799999999998</v>
      </c>
      <c r="AP73" s="22">
        <v>-0.77378429999999998</v>
      </c>
      <c r="AQ73" s="22">
        <v>-0.67305700000000002</v>
      </c>
      <c r="AR73" s="22">
        <v>-0.87561889999999998</v>
      </c>
      <c r="AS73" s="22">
        <v>-1.5420799999999999</v>
      </c>
      <c r="AT73" s="22">
        <v>-1.7450429999999999</v>
      </c>
      <c r="AU73" s="22">
        <v>-0.54962270000000002</v>
      </c>
      <c r="AV73" s="22">
        <v>-0.23002990000000001</v>
      </c>
      <c r="AW73" s="22">
        <v>-0.45483319999999999</v>
      </c>
      <c r="AX73" s="22">
        <v>-5.43381E-2</v>
      </c>
      <c r="AY73" s="22">
        <v>-0.22561400000000001</v>
      </c>
      <c r="AZ73" s="22">
        <v>-0.72960250000000004</v>
      </c>
      <c r="BA73" s="22">
        <v>-0.41544819999999999</v>
      </c>
      <c r="BB73" s="22">
        <v>-0.3833898</v>
      </c>
      <c r="BC73" s="22">
        <v>-0.2197075</v>
      </c>
      <c r="BD73" s="22">
        <v>-0.39153379999999999</v>
      </c>
      <c r="BE73" s="22">
        <v>-0.83195050000000004</v>
      </c>
      <c r="BF73" s="22">
        <v>-0.198572</v>
      </c>
      <c r="BG73" s="22">
        <v>-0.13037399999999999</v>
      </c>
      <c r="BH73" s="22">
        <v>4.2801400000000003E-2</v>
      </c>
      <c r="BI73" s="22">
        <v>0.36015130000000001</v>
      </c>
      <c r="BJ73" s="22">
        <v>0.24333589999999999</v>
      </c>
      <c r="BK73" s="22">
        <v>3.4768599999999997E-2</v>
      </c>
      <c r="BL73" s="22">
        <v>-0.18336150000000001</v>
      </c>
      <c r="BM73" s="22">
        <v>-0.19460939999999999</v>
      </c>
      <c r="BN73" s="22">
        <v>-0.34753000000000001</v>
      </c>
      <c r="BO73" s="22">
        <v>-0.2074233</v>
      </c>
      <c r="BP73" s="22">
        <v>-0.3580644</v>
      </c>
      <c r="BQ73" s="22">
        <v>-1.058581</v>
      </c>
      <c r="BR73" s="22">
        <v>-1.198499</v>
      </c>
      <c r="BS73" s="22">
        <v>-3.2730200000000001E-2</v>
      </c>
      <c r="BT73" s="22">
        <v>0.30040909999999998</v>
      </c>
      <c r="BU73" s="22">
        <v>0.11203340000000001</v>
      </c>
      <c r="BV73" s="22">
        <v>0.41399000000000002</v>
      </c>
      <c r="BW73" s="22">
        <v>0.2390139</v>
      </c>
      <c r="BX73" s="22">
        <v>-0.36287180000000002</v>
      </c>
      <c r="BY73" s="22">
        <v>-3.3330400000000003E-2</v>
      </c>
      <c r="BZ73" s="22">
        <v>-9.6426100000000001E-2</v>
      </c>
      <c r="CA73" s="22">
        <v>-3.0059700000000002E-2</v>
      </c>
      <c r="CB73" s="22">
        <v>-0.2247565</v>
      </c>
      <c r="CC73" s="22">
        <v>-0.61185780000000001</v>
      </c>
      <c r="CD73" s="22">
        <v>-2.8235E-2</v>
      </c>
      <c r="CE73" s="22">
        <v>5.6424000000000002E-2</v>
      </c>
      <c r="CF73" s="22">
        <v>0.2042022</v>
      </c>
      <c r="CG73" s="22">
        <v>0.52887609999999996</v>
      </c>
      <c r="CH73" s="22">
        <v>0.43504520000000002</v>
      </c>
      <c r="CI73" s="22">
        <v>0.21120729999999999</v>
      </c>
      <c r="CJ73" s="22">
        <v>1.9430900000000001E-2</v>
      </c>
      <c r="CK73" s="22">
        <v>5.7598799999999999E-2</v>
      </c>
      <c r="CL73" s="22">
        <v>-5.2307600000000003E-2</v>
      </c>
      <c r="CM73" s="22">
        <v>0.1150732</v>
      </c>
      <c r="CN73" s="22">
        <v>3.924E-4</v>
      </c>
      <c r="CO73" s="22">
        <v>-0.72371180000000002</v>
      </c>
      <c r="CP73" s="22">
        <v>-0.81996409999999997</v>
      </c>
      <c r="CQ73" s="22">
        <v>0.325268</v>
      </c>
      <c r="CR73" s="22">
        <v>0.66778959999999998</v>
      </c>
      <c r="CS73" s="22">
        <v>0.50464339999999996</v>
      </c>
      <c r="CT73" s="22">
        <v>0.73835269999999997</v>
      </c>
      <c r="CU73" s="22">
        <v>0.56081380000000003</v>
      </c>
      <c r="CV73" s="22">
        <v>-0.10887520000000001</v>
      </c>
      <c r="CW73" s="22">
        <v>0.23132330000000001</v>
      </c>
      <c r="CX73" s="22">
        <v>0.102324</v>
      </c>
      <c r="CY73" s="22">
        <v>0.15958810000000001</v>
      </c>
      <c r="CZ73" s="22">
        <v>-5.7979200000000002E-2</v>
      </c>
      <c r="DA73" s="22">
        <v>-0.39176499999999997</v>
      </c>
      <c r="DB73" s="22">
        <v>0.1421019</v>
      </c>
      <c r="DC73" s="22">
        <v>0.24322199999999999</v>
      </c>
      <c r="DD73" s="22">
        <v>0.36560310000000001</v>
      </c>
      <c r="DE73" s="22">
        <v>0.69760089999999997</v>
      </c>
      <c r="DF73" s="22">
        <v>0.62675449999999999</v>
      </c>
      <c r="DG73" s="22">
        <v>0.38764609999999999</v>
      </c>
      <c r="DH73" s="22">
        <v>0.22222330000000001</v>
      </c>
      <c r="DI73" s="22">
        <v>0.309807</v>
      </c>
      <c r="DJ73" s="22">
        <v>0.24291489999999999</v>
      </c>
      <c r="DK73" s="22">
        <v>0.4375696</v>
      </c>
      <c r="DL73" s="22">
        <v>0.35884899999999997</v>
      </c>
      <c r="DM73" s="22">
        <v>-0.38884229999999997</v>
      </c>
      <c r="DN73" s="22">
        <v>-0.44142910000000002</v>
      </c>
      <c r="DO73" s="22">
        <v>0.68326629999999999</v>
      </c>
      <c r="DP73" s="22">
        <v>1.0351699999999999</v>
      </c>
      <c r="DQ73" s="22">
        <v>0.89725339999999998</v>
      </c>
      <c r="DR73" s="22">
        <v>1.0627150000000001</v>
      </c>
      <c r="DS73" s="22">
        <v>0.88261369999999995</v>
      </c>
      <c r="DT73" s="22">
        <v>0.14512140000000001</v>
      </c>
      <c r="DU73" s="22">
        <v>0.4959769</v>
      </c>
      <c r="DV73" s="22">
        <v>0.30107420000000001</v>
      </c>
      <c r="DW73" s="22">
        <v>0.4334093</v>
      </c>
      <c r="DX73" s="22">
        <v>0.1828206</v>
      </c>
      <c r="DY73" s="22">
        <v>-7.3985999999999996E-2</v>
      </c>
      <c r="DZ73" s="22">
        <v>0.38804149999999998</v>
      </c>
      <c r="EA73" s="22">
        <v>0.51292859999999996</v>
      </c>
      <c r="EB73" s="22">
        <v>0.59864030000000001</v>
      </c>
      <c r="EC73" s="22">
        <v>0.94121279999999996</v>
      </c>
      <c r="ED73" s="22">
        <v>0.90355240000000003</v>
      </c>
      <c r="EE73" s="22">
        <v>0.64239570000000001</v>
      </c>
      <c r="EF73" s="22">
        <v>0.51502320000000001</v>
      </c>
      <c r="EG73" s="22">
        <v>0.67395559999999999</v>
      </c>
      <c r="EH73" s="22">
        <v>0.66916909999999996</v>
      </c>
      <c r="EI73" s="22">
        <v>0.90320330000000004</v>
      </c>
      <c r="EJ73" s="22">
        <v>0.87640359999999995</v>
      </c>
      <c r="EK73" s="22">
        <v>9.4656199999999996E-2</v>
      </c>
      <c r="EL73" s="22">
        <v>0.1051151</v>
      </c>
      <c r="EM73" s="22">
        <v>1.200159</v>
      </c>
      <c r="EN73" s="22">
        <v>1.565609</v>
      </c>
      <c r="EO73" s="22">
        <v>1.4641200000000001</v>
      </c>
      <c r="EP73" s="22">
        <v>1.5310429999999999</v>
      </c>
      <c r="EQ73" s="22">
        <v>1.3472420000000001</v>
      </c>
      <c r="ER73" s="22">
        <v>0.51185210000000003</v>
      </c>
      <c r="ES73" s="22">
        <v>0.87809479999999995</v>
      </c>
      <c r="ET73" s="22">
        <v>0.58803780000000005</v>
      </c>
      <c r="EU73" s="22">
        <v>72.987009999999998</v>
      </c>
      <c r="EV73" s="22">
        <v>71.989599999999996</v>
      </c>
      <c r="EW73" s="22">
        <v>70.992199999999997</v>
      </c>
      <c r="EX73" s="22">
        <v>67.997399999999999</v>
      </c>
      <c r="EY73" s="22">
        <v>68.994799999999998</v>
      </c>
      <c r="EZ73" s="22">
        <v>70.989599999999996</v>
      </c>
      <c r="FA73" s="22">
        <v>70.989599999999996</v>
      </c>
      <c r="FB73" s="22">
        <v>71.989599999999996</v>
      </c>
      <c r="FC73" s="22">
        <v>77.989599999999996</v>
      </c>
      <c r="FD73" s="22">
        <v>85.989599999999996</v>
      </c>
      <c r="FE73" s="22">
        <v>89.987009999999998</v>
      </c>
      <c r="FF73" s="22">
        <v>91.99221</v>
      </c>
      <c r="FG73" s="22">
        <v>94.99221</v>
      </c>
      <c r="FH73" s="22">
        <v>93.005200000000002</v>
      </c>
      <c r="FI73" s="22">
        <v>94.002600000000001</v>
      </c>
      <c r="FJ73" s="22">
        <v>93.00779</v>
      </c>
      <c r="FK73" s="22">
        <v>91.00779</v>
      </c>
      <c r="FL73" s="22">
        <v>90.00779</v>
      </c>
      <c r="FM73" s="22">
        <v>86.005200000000002</v>
      </c>
      <c r="FN73" s="22">
        <v>82.00779</v>
      </c>
      <c r="FO73" s="22">
        <v>78.010400000000004</v>
      </c>
      <c r="FP73" s="22">
        <v>77.005200000000002</v>
      </c>
      <c r="FQ73" s="22">
        <v>74.997399999999999</v>
      </c>
      <c r="FR73" s="22">
        <v>74.99221</v>
      </c>
      <c r="FS73" s="22">
        <v>6.2872919999999999</v>
      </c>
      <c r="FT73" s="22">
        <v>0.28758020000000001</v>
      </c>
      <c r="FU73" s="22">
        <v>0.55622150000000004</v>
      </c>
    </row>
    <row r="74" spans="1:177" x14ac:dyDescent="0.3">
      <c r="A74" s="13" t="s">
        <v>226</v>
      </c>
      <c r="B74" s="13" t="s">
        <v>0</v>
      </c>
      <c r="C74" s="13" t="s">
        <v>264</v>
      </c>
      <c r="D74" s="34" t="s">
        <v>230</v>
      </c>
      <c r="E74" s="23" t="s">
        <v>219</v>
      </c>
      <c r="F74" s="23">
        <v>10061</v>
      </c>
      <c r="G74" s="22">
        <v>5.6190379999999998</v>
      </c>
      <c r="H74" s="22">
        <v>5.2024660000000003</v>
      </c>
      <c r="I74" s="22">
        <v>4.8835649999999999</v>
      </c>
      <c r="J74" s="22">
        <v>4.7828679999999997</v>
      </c>
      <c r="K74" s="22">
        <v>4.8310219999999999</v>
      </c>
      <c r="L74" s="22">
        <v>5.3459950000000003</v>
      </c>
      <c r="M74" s="22">
        <v>6.1175990000000002</v>
      </c>
      <c r="N74" s="22">
        <v>6.0334099999999999</v>
      </c>
      <c r="O74" s="22">
        <v>5.0870430000000004</v>
      </c>
      <c r="P74" s="22">
        <v>4.0896189999999999</v>
      </c>
      <c r="Q74" s="22">
        <v>3.1413660000000001</v>
      </c>
      <c r="R74" s="22">
        <v>2.5604650000000002</v>
      </c>
      <c r="S74" s="22">
        <v>2.213708</v>
      </c>
      <c r="T74" s="22">
        <v>2.1400649999999999</v>
      </c>
      <c r="U74" s="22">
        <v>2.4262009999999998</v>
      </c>
      <c r="V74" s="22">
        <v>3.0637249999999998</v>
      </c>
      <c r="W74" s="22">
        <v>4.3538940000000004</v>
      </c>
      <c r="X74" s="22">
        <v>6.1169219999999997</v>
      </c>
      <c r="Y74" s="22">
        <v>7.8498700000000001</v>
      </c>
      <c r="Z74" s="22">
        <v>9.1192849999999996</v>
      </c>
      <c r="AA74" s="22">
        <v>9.4147200000000009</v>
      </c>
      <c r="AB74" s="22">
        <v>8.8139629999999993</v>
      </c>
      <c r="AC74" s="22">
        <v>7.6541779999999999</v>
      </c>
      <c r="AD74" s="22">
        <v>6.461265</v>
      </c>
      <c r="AE74" s="22">
        <v>-0.50298549999999997</v>
      </c>
      <c r="AF74" s="22">
        <v>-0.55250529999999998</v>
      </c>
      <c r="AG74" s="22">
        <v>-0.5802697</v>
      </c>
      <c r="AH74" s="22">
        <v>-0.47951529999999998</v>
      </c>
      <c r="AI74" s="22">
        <v>-0.39081690000000002</v>
      </c>
      <c r="AJ74" s="22">
        <v>-0.2706248</v>
      </c>
      <c r="AK74" s="22">
        <v>-0.23885110000000001</v>
      </c>
      <c r="AL74" s="22">
        <v>-0.17997350000000001</v>
      </c>
      <c r="AM74" s="22">
        <v>-0.18234739999999999</v>
      </c>
      <c r="AN74" s="22">
        <v>-0.1123744</v>
      </c>
      <c r="AO74" s="22">
        <v>-0.24594350000000001</v>
      </c>
      <c r="AP74" s="22">
        <v>-0.2191844</v>
      </c>
      <c r="AQ74" s="22">
        <v>-0.115896</v>
      </c>
      <c r="AR74" s="22">
        <v>-2.0732299999999999E-2</v>
      </c>
      <c r="AS74" s="22">
        <v>2.2136200000000002E-2</v>
      </c>
      <c r="AT74" s="22">
        <v>4.3714700000000002E-2</v>
      </c>
      <c r="AU74" s="22">
        <v>0.17849609999999999</v>
      </c>
      <c r="AV74" s="22">
        <v>0.20928530000000001</v>
      </c>
      <c r="AW74" s="22">
        <v>0.32579619999999998</v>
      </c>
      <c r="AX74" s="22">
        <v>0.32940629999999999</v>
      </c>
      <c r="AY74" s="22">
        <v>0.2871167</v>
      </c>
      <c r="AZ74" s="22">
        <v>7.1463499999999999E-2</v>
      </c>
      <c r="BA74" s="22">
        <v>-0.1259953</v>
      </c>
      <c r="BB74" s="22">
        <v>-0.15602959999999999</v>
      </c>
      <c r="BC74" s="22">
        <v>-0.41168359999999998</v>
      </c>
      <c r="BD74" s="22">
        <v>-0.45837359999999999</v>
      </c>
      <c r="BE74" s="22">
        <v>-0.4890004</v>
      </c>
      <c r="BF74" s="22">
        <v>-0.39925480000000002</v>
      </c>
      <c r="BG74" s="22">
        <v>-0.31782589999999999</v>
      </c>
      <c r="BH74" s="22">
        <v>-0.1984679</v>
      </c>
      <c r="BI74" s="22">
        <v>-0.1656328</v>
      </c>
      <c r="BJ74" s="22">
        <v>-0.1070556</v>
      </c>
      <c r="BK74" s="22">
        <v>-0.1083933</v>
      </c>
      <c r="BL74" s="22">
        <v>-3.5508100000000001E-2</v>
      </c>
      <c r="BM74" s="22">
        <v>-0.16831199999999999</v>
      </c>
      <c r="BN74" s="22">
        <v>-0.14340749999999999</v>
      </c>
      <c r="BO74" s="22">
        <v>-3.9217500000000002E-2</v>
      </c>
      <c r="BP74" s="22">
        <v>5.61025E-2</v>
      </c>
      <c r="BQ74" s="22">
        <v>0.1000418</v>
      </c>
      <c r="BR74" s="22">
        <v>0.1207985</v>
      </c>
      <c r="BS74" s="22">
        <v>0.25414150000000002</v>
      </c>
      <c r="BT74" s="22">
        <v>0.2830762</v>
      </c>
      <c r="BU74" s="22">
        <v>0.40554069999999998</v>
      </c>
      <c r="BV74" s="22">
        <v>0.41167100000000001</v>
      </c>
      <c r="BW74" s="22">
        <v>0.37197520000000001</v>
      </c>
      <c r="BX74" s="22">
        <v>0.1545974</v>
      </c>
      <c r="BY74" s="22">
        <v>-4.6388699999999998E-2</v>
      </c>
      <c r="BZ74" s="22">
        <v>-8.1209400000000001E-2</v>
      </c>
      <c r="CA74" s="22">
        <v>-0.34844829999999999</v>
      </c>
      <c r="CB74" s="22">
        <v>-0.39317819999999998</v>
      </c>
      <c r="CC74" s="22">
        <v>-0.42578749999999999</v>
      </c>
      <c r="CD74" s="22">
        <v>-0.34366659999999999</v>
      </c>
      <c r="CE74" s="22">
        <v>-0.26727250000000002</v>
      </c>
      <c r="CF74" s="22">
        <v>-0.14849219999999999</v>
      </c>
      <c r="CG74" s="22">
        <v>-0.114922</v>
      </c>
      <c r="CH74" s="22">
        <v>-5.65528E-2</v>
      </c>
      <c r="CI74" s="22">
        <v>-5.7172800000000003E-2</v>
      </c>
      <c r="CJ74" s="22">
        <v>1.7729200000000001E-2</v>
      </c>
      <c r="CK74" s="22">
        <v>-0.1145447</v>
      </c>
      <c r="CL74" s="22">
        <v>-9.0924699999999997E-2</v>
      </c>
      <c r="CM74" s="22">
        <v>1.3889800000000001E-2</v>
      </c>
      <c r="CN74" s="22">
        <v>0.1093181</v>
      </c>
      <c r="CO74" s="22">
        <v>0.153999</v>
      </c>
      <c r="CP74" s="22">
        <v>0.17418649999999999</v>
      </c>
      <c r="CQ74" s="22">
        <v>0.30653320000000001</v>
      </c>
      <c r="CR74" s="22">
        <v>0.33418350000000002</v>
      </c>
      <c r="CS74" s="22">
        <v>0.4607714</v>
      </c>
      <c r="CT74" s="22">
        <v>0.46864719999999999</v>
      </c>
      <c r="CU74" s="22">
        <v>0.43074790000000002</v>
      </c>
      <c r="CV74" s="22">
        <v>0.21217569999999999</v>
      </c>
      <c r="CW74" s="22">
        <v>8.7466000000000002E-3</v>
      </c>
      <c r="CX74" s="22">
        <v>-2.93893E-2</v>
      </c>
      <c r="CY74" s="22">
        <v>-0.28521289999999999</v>
      </c>
      <c r="CZ74" s="22">
        <v>-0.32798290000000002</v>
      </c>
      <c r="DA74" s="22">
        <v>-0.36257460000000002</v>
      </c>
      <c r="DB74" s="22">
        <v>-0.28807840000000001</v>
      </c>
      <c r="DC74" s="22">
        <v>-0.2167191</v>
      </c>
      <c r="DD74" s="22">
        <v>-9.8516500000000007E-2</v>
      </c>
      <c r="DE74" s="22">
        <v>-6.4211299999999999E-2</v>
      </c>
      <c r="DF74" s="22">
        <v>-6.0499999999999998E-3</v>
      </c>
      <c r="DG74" s="22">
        <v>-5.9522999999999998E-3</v>
      </c>
      <c r="DH74" s="22">
        <v>7.0966600000000005E-2</v>
      </c>
      <c r="DI74" s="22">
        <v>-6.0777400000000002E-2</v>
      </c>
      <c r="DJ74" s="22">
        <v>-3.8441900000000001E-2</v>
      </c>
      <c r="DK74" s="22">
        <v>6.6997100000000004E-2</v>
      </c>
      <c r="DL74" s="22">
        <v>0.1625337</v>
      </c>
      <c r="DM74" s="22">
        <v>0.20795620000000001</v>
      </c>
      <c r="DN74" s="22">
        <v>0.22757450000000001</v>
      </c>
      <c r="DO74" s="22">
        <v>0.35892489999999999</v>
      </c>
      <c r="DP74" s="22">
        <v>0.38529089999999999</v>
      </c>
      <c r="DQ74" s="22">
        <v>0.51600219999999997</v>
      </c>
      <c r="DR74" s="22">
        <v>0.52562359999999997</v>
      </c>
      <c r="DS74" s="22">
        <v>0.48952059999999997</v>
      </c>
      <c r="DT74" s="22">
        <v>0.26975399999999999</v>
      </c>
      <c r="DU74" s="22">
        <v>6.3881999999999994E-2</v>
      </c>
      <c r="DV74" s="22">
        <v>2.24309E-2</v>
      </c>
      <c r="DW74" s="22">
        <v>-0.1939111</v>
      </c>
      <c r="DX74" s="22">
        <v>-0.23385110000000001</v>
      </c>
      <c r="DY74" s="22">
        <v>-0.27130530000000003</v>
      </c>
      <c r="DZ74" s="22">
        <v>-0.2078179</v>
      </c>
      <c r="EA74" s="22">
        <v>-0.14372799999999999</v>
      </c>
      <c r="EB74" s="22">
        <v>-2.6359500000000001E-2</v>
      </c>
      <c r="EC74" s="22">
        <v>9.0069999999999994E-3</v>
      </c>
      <c r="ED74" s="22">
        <v>6.6867999999999997E-2</v>
      </c>
      <c r="EE74" s="22">
        <v>6.8001900000000004E-2</v>
      </c>
      <c r="EF74" s="22">
        <v>0.14783289999999999</v>
      </c>
      <c r="EG74" s="22">
        <v>1.68541E-2</v>
      </c>
      <c r="EH74" s="22">
        <v>3.7335E-2</v>
      </c>
      <c r="EI74" s="22">
        <v>0.14367559999999999</v>
      </c>
      <c r="EJ74" s="22">
        <v>0.23936850000000001</v>
      </c>
      <c r="EK74" s="22">
        <v>0.2858618</v>
      </c>
      <c r="EL74" s="22">
        <v>0.30465819999999999</v>
      </c>
      <c r="EM74" s="22">
        <v>0.43457030000000002</v>
      </c>
      <c r="EN74" s="22">
        <v>0.45908169999999998</v>
      </c>
      <c r="EO74" s="22">
        <v>0.59574660000000002</v>
      </c>
      <c r="EP74" s="22">
        <v>0.60788819999999999</v>
      </c>
      <c r="EQ74" s="22">
        <v>0.57437899999999997</v>
      </c>
      <c r="ER74" s="22">
        <v>0.35288789999999998</v>
      </c>
      <c r="ES74" s="22">
        <v>0.14348859999999999</v>
      </c>
      <c r="ET74" s="22">
        <v>9.7251000000000004E-2</v>
      </c>
      <c r="EU74" s="22">
        <v>53.912739999999999</v>
      </c>
      <c r="EV74" s="22">
        <v>53.63261</v>
      </c>
      <c r="EW74" s="22">
        <v>52.685929999999999</v>
      </c>
      <c r="EX74" s="22">
        <v>52.420450000000002</v>
      </c>
      <c r="EY74" s="22">
        <v>51.990760000000002</v>
      </c>
      <c r="EZ74" s="22">
        <v>51.691470000000002</v>
      </c>
      <c r="FA74" s="22">
        <v>51.130159999999997</v>
      </c>
      <c r="FB74" s="22">
        <v>51.84863</v>
      </c>
      <c r="FC74" s="22">
        <v>55.946420000000003</v>
      </c>
      <c r="FD74" s="22">
        <v>60.99418</v>
      </c>
      <c r="FE74" s="22">
        <v>65.125749999999996</v>
      </c>
      <c r="FF74" s="22">
        <v>67.924639999999997</v>
      </c>
      <c r="FG74" s="22">
        <v>68.808909999999997</v>
      </c>
      <c r="FH74" s="22">
        <v>69.822190000000006</v>
      </c>
      <c r="FI74" s="22">
        <v>69.553659999999994</v>
      </c>
      <c r="FJ74" s="22">
        <v>69.04701</v>
      </c>
      <c r="FK74" s="22">
        <v>67.773179999999996</v>
      </c>
      <c r="FL74" s="22">
        <v>66.741429999999994</v>
      </c>
      <c r="FM74" s="22">
        <v>64.527420000000006</v>
      </c>
      <c r="FN74" s="22">
        <v>61.075839999999999</v>
      </c>
      <c r="FO74" s="22">
        <v>57.836500000000001</v>
      </c>
      <c r="FP74" s="22">
        <v>56.513620000000003</v>
      </c>
      <c r="FQ74" s="22">
        <v>55.702939999999998</v>
      </c>
      <c r="FR74" s="22">
        <v>54.52805</v>
      </c>
      <c r="FS74" s="22">
        <v>1.4225989999999999</v>
      </c>
      <c r="FT74" s="22">
        <v>6.4372499999999999E-2</v>
      </c>
      <c r="FU74" s="22">
        <v>8.6142499999999997E-2</v>
      </c>
    </row>
    <row r="75" spans="1:177" x14ac:dyDescent="0.3">
      <c r="A75" s="13" t="s">
        <v>226</v>
      </c>
      <c r="B75" s="13" t="s">
        <v>0</v>
      </c>
      <c r="C75" s="13" t="s">
        <v>264</v>
      </c>
      <c r="D75" s="34" t="s">
        <v>230</v>
      </c>
      <c r="E75" s="23" t="s">
        <v>220</v>
      </c>
      <c r="F75" s="23">
        <v>6025</v>
      </c>
      <c r="G75" s="22">
        <v>3.2451099999999999</v>
      </c>
      <c r="H75" s="22">
        <v>2.98807</v>
      </c>
      <c r="I75" s="22">
        <v>2.8375080000000001</v>
      </c>
      <c r="J75" s="22">
        <v>2.7579539999999998</v>
      </c>
      <c r="K75" s="22">
        <v>2.7412510000000001</v>
      </c>
      <c r="L75" s="22">
        <v>3.0077950000000002</v>
      </c>
      <c r="M75" s="22">
        <v>3.5337489999999998</v>
      </c>
      <c r="N75" s="22">
        <v>3.5670320000000002</v>
      </c>
      <c r="O75" s="22">
        <v>3.2091780000000001</v>
      </c>
      <c r="P75" s="22">
        <v>2.8518349999999999</v>
      </c>
      <c r="Q75" s="22">
        <v>2.3491179999999998</v>
      </c>
      <c r="R75" s="22">
        <v>2.0451199999999998</v>
      </c>
      <c r="S75" s="22">
        <v>1.8501449999999999</v>
      </c>
      <c r="T75" s="22">
        <v>1.844152</v>
      </c>
      <c r="U75" s="22">
        <v>1.9031400000000001</v>
      </c>
      <c r="V75" s="22">
        <v>2.1826439999999998</v>
      </c>
      <c r="W75" s="22">
        <v>2.8109060000000001</v>
      </c>
      <c r="X75" s="22">
        <v>3.6572969999999998</v>
      </c>
      <c r="Y75" s="22">
        <v>4.5657269999999999</v>
      </c>
      <c r="Z75" s="22">
        <v>5.2864639999999996</v>
      </c>
      <c r="AA75" s="22">
        <v>5.4687169999999998</v>
      </c>
      <c r="AB75" s="22">
        <v>5.1265980000000004</v>
      </c>
      <c r="AC75" s="22">
        <v>4.4342439999999996</v>
      </c>
      <c r="AD75" s="22">
        <v>3.707357</v>
      </c>
      <c r="AE75" s="22">
        <v>-0.30517870000000002</v>
      </c>
      <c r="AF75" s="22">
        <v>-0.3492632</v>
      </c>
      <c r="AG75" s="22">
        <v>-0.36452659999999998</v>
      </c>
      <c r="AH75" s="22">
        <v>-0.31490970000000001</v>
      </c>
      <c r="AI75" s="22">
        <v>-0.27527079999999998</v>
      </c>
      <c r="AJ75" s="22">
        <v>-0.21575030000000001</v>
      </c>
      <c r="AK75" s="22">
        <v>-0.13533010000000001</v>
      </c>
      <c r="AL75" s="22">
        <v>-0.13405900000000001</v>
      </c>
      <c r="AM75" s="22">
        <v>-6.7613400000000004E-2</v>
      </c>
      <c r="AN75" s="22">
        <v>-1.14606E-2</v>
      </c>
      <c r="AO75" s="22">
        <v>-0.14055590000000001</v>
      </c>
      <c r="AP75" s="22">
        <v>-0.1148194</v>
      </c>
      <c r="AQ75" s="22">
        <v>-7.1086399999999994E-2</v>
      </c>
      <c r="AR75" s="22">
        <v>-1.4105700000000001E-2</v>
      </c>
      <c r="AS75" s="22">
        <v>-1.9666599999999999E-2</v>
      </c>
      <c r="AT75" s="22">
        <v>2.4977099999999999E-2</v>
      </c>
      <c r="AU75" s="22">
        <v>0.11417679999999999</v>
      </c>
      <c r="AV75" s="22">
        <v>0.1118714</v>
      </c>
      <c r="AW75" s="22">
        <v>0.16509960000000001</v>
      </c>
      <c r="AX75" s="22">
        <v>0.16284789999999999</v>
      </c>
      <c r="AY75" s="22">
        <v>0.1088534</v>
      </c>
      <c r="AZ75" s="22">
        <v>-2.62627E-2</v>
      </c>
      <c r="BA75" s="22">
        <v>-0.13300629999999999</v>
      </c>
      <c r="BB75" s="22">
        <v>-0.15587860000000001</v>
      </c>
      <c r="BC75" s="22">
        <v>-0.24236009999999999</v>
      </c>
      <c r="BD75" s="22">
        <v>-0.28321960000000002</v>
      </c>
      <c r="BE75" s="22">
        <v>-0.29995379999999999</v>
      </c>
      <c r="BF75" s="22">
        <v>-0.25632480000000002</v>
      </c>
      <c r="BG75" s="22">
        <v>-0.2234737</v>
      </c>
      <c r="BH75" s="22">
        <v>-0.16413810000000001</v>
      </c>
      <c r="BI75" s="22">
        <v>-8.2412799999999994E-2</v>
      </c>
      <c r="BJ75" s="22">
        <v>-8.0086900000000003E-2</v>
      </c>
      <c r="BK75" s="22">
        <v>-1.41458E-2</v>
      </c>
      <c r="BL75" s="22">
        <v>4.5735100000000001E-2</v>
      </c>
      <c r="BM75" s="22">
        <v>-8.2416600000000007E-2</v>
      </c>
      <c r="BN75" s="22">
        <v>-5.8347999999999997E-2</v>
      </c>
      <c r="BO75" s="22">
        <v>-1.55198E-2</v>
      </c>
      <c r="BP75" s="22">
        <v>4.11189E-2</v>
      </c>
      <c r="BQ75" s="22">
        <v>3.4783799999999997E-2</v>
      </c>
      <c r="BR75" s="22">
        <v>7.9900700000000005E-2</v>
      </c>
      <c r="BS75" s="22">
        <v>0.16675000000000001</v>
      </c>
      <c r="BT75" s="22">
        <v>0.16521930000000001</v>
      </c>
      <c r="BU75" s="22">
        <v>0.22458449999999999</v>
      </c>
      <c r="BV75" s="22">
        <v>0.2245238</v>
      </c>
      <c r="BW75" s="22">
        <v>0.1767232</v>
      </c>
      <c r="BX75" s="22">
        <v>3.8596999999999999E-2</v>
      </c>
      <c r="BY75" s="22">
        <v>-7.2766999999999998E-2</v>
      </c>
      <c r="BZ75" s="22">
        <v>-0.10122009999999999</v>
      </c>
      <c r="CA75" s="22">
        <v>-0.19885220000000001</v>
      </c>
      <c r="CB75" s="22">
        <v>-0.23747799999999999</v>
      </c>
      <c r="CC75" s="22">
        <v>-0.25523079999999998</v>
      </c>
      <c r="CD75" s="22">
        <v>-0.2157491</v>
      </c>
      <c r="CE75" s="22">
        <v>-0.18759909999999999</v>
      </c>
      <c r="CF75" s="22">
        <v>-0.12839159999999999</v>
      </c>
      <c r="CG75" s="22">
        <v>-4.5762400000000002E-2</v>
      </c>
      <c r="CH75" s="22">
        <v>-4.2705899999999998E-2</v>
      </c>
      <c r="CI75" s="22">
        <v>2.2885699999999998E-2</v>
      </c>
      <c r="CJ75" s="22">
        <v>8.5348599999999997E-2</v>
      </c>
      <c r="CK75" s="22">
        <v>-4.2149600000000002E-2</v>
      </c>
      <c r="CL75" s="22">
        <v>-1.9236099999999999E-2</v>
      </c>
      <c r="CM75" s="22">
        <v>2.29655E-2</v>
      </c>
      <c r="CN75" s="22">
        <v>7.9367300000000002E-2</v>
      </c>
      <c r="CO75" s="22">
        <v>7.2496099999999994E-2</v>
      </c>
      <c r="CP75" s="22">
        <v>0.11794060000000001</v>
      </c>
      <c r="CQ75" s="22">
        <v>0.20316200000000001</v>
      </c>
      <c r="CR75" s="22">
        <v>0.20216780000000001</v>
      </c>
      <c r="CS75" s="22">
        <v>0.26578360000000001</v>
      </c>
      <c r="CT75" s="22">
        <v>0.26724039999999999</v>
      </c>
      <c r="CU75" s="22">
        <v>0.2237296</v>
      </c>
      <c r="CV75" s="22">
        <v>8.3518599999999998E-2</v>
      </c>
      <c r="CW75" s="22">
        <v>-3.1045400000000001E-2</v>
      </c>
      <c r="CX75" s="22">
        <v>-6.3363699999999995E-2</v>
      </c>
      <c r="CY75" s="22">
        <v>-0.15534419999999999</v>
      </c>
      <c r="CZ75" s="22">
        <v>-0.1917364</v>
      </c>
      <c r="DA75" s="22">
        <v>-0.2105079</v>
      </c>
      <c r="DB75" s="22">
        <v>-0.17517340000000001</v>
      </c>
      <c r="DC75" s="22">
        <v>-0.15172459999999999</v>
      </c>
      <c r="DD75" s="22">
        <v>-9.2645099999999994E-2</v>
      </c>
      <c r="DE75" s="22">
        <v>-9.1120000000000003E-3</v>
      </c>
      <c r="DF75" s="22">
        <v>-5.3248999999999996E-3</v>
      </c>
      <c r="DG75" s="22">
        <v>5.9917100000000001E-2</v>
      </c>
      <c r="DH75" s="22">
        <v>0.1249622</v>
      </c>
      <c r="DI75" s="22">
        <v>-1.8825000000000001E-3</v>
      </c>
      <c r="DJ75" s="22">
        <v>1.98757E-2</v>
      </c>
      <c r="DK75" s="22">
        <v>6.14508E-2</v>
      </c>
      <c r="DL75" s="22">
        <v>0.11761580000000001</v>
      </c>
      <c r="DM75" s="22">
        <v>0.1102083</v>
      </c>
      <c r="DN75" s="22">
        <v>0.15598049999999999</v>
      </c>
      <c r="DO75" s="22">
        <v>0.23957410000000001</v>
      </c>
      <c r="DP75" s="22">
        <v>0.23911640000000001</v>
      </c>
      <c r="DQ75" s="22">
        <v>0.30698259999999999</v>
      </c>
      <c r="DR75" s="22">
        <v>0.30995699999999998</v>
      </c>
      <c r="DS75" s="22">
        <v>0.27073599999999998</v>
      </c>
      <c r="DT75" s="22">
        <v>0.1284402</v>
      </c>
      <c r="DU75" s="22">
        <v>1.0676100000000001E-2</v>
      </c>
      <c r="DV75" s="22">
        <v>-2.55074E-2</v>
      </c>
      <c r="DW75" s="22">
        <v>-9.25256E-2</v>
      </c>
      <c r="DX75" s="22">
        <v>-0.12569279999999999</v>
      </c>
      <c r="DY75" s="22">
        <v>-0.14593510000000001</v>
      </c>
      <c r="DZ75" s="22">
        <v>-0.1165885</v>
      </c>
      <c r="EA75" s="22">
        <v>-9.9927500000000002E-2</v>
      </c>
      <c r="EB75" s="22">
        <v>-4.1032899999999997E-2</v>
      </c>
      <c r="EC75" s="22">
        <v>4.3805400000000001E-2</v>
      </c>
      <c r="ED75" s="22">
        <v>4.8647200000000002E-2</v>
      </c>
      <c r="EE75" s="22">
        <v>0.1133847</v>
      </c>
      <c r="EF75" s="22">
        <v>0.18215780000000001</v>
      </c>
      <c r="EG75" s="22">
        <v>5.6256800000000003E-2</v>
      </c>
      <c r="EH75" s="22">
        <v>7.6347100000000001E-2</v>
      </c>
      <c r="EI75" s="22">
        <v>0.11701739999999999</v>
      </c>
      <c r="EJ75" s="22">
        <v>0.17284040000000001</v>
      </c>
      <c r="EK75" s="22">
        <v>0.16465879999999999</v>
      </c>
      <c r="EL75" s="22">
        <v>0.21090400000000001</v>
      </c>
      <c r="EM75" s="22">
        <v>0.2921473</v>
      </c>
      <c r="EN75" s="22">
        <v>0.29246420000000001</v>
      </c>
      <c r="EO75" s="22">
        <v>0.3664675</v>
      </c>
      <c r="EP75" s="22">
        <v>0.37163289999999999</v>
      </c>
      <c r="EQ75" s="22">
        <v>0.33860580000000001</v>
      </c>
      <c r="ER75" s="22">
        <v>0.19329979999999999</v>
      </c>
      <c r="ES75" s="22">
        <v>7.0915400000000003E-2</v>
      </c>
      <c r="ET75" s="22">
        <v>2.9151099999999999E-2</v>
      </c>
      <c r="EU75" s="22">
        <v>55.981830000000002</v>
      </c>
      <c r="EV75" s="22">
        <v>55.65164</v>
      </c>
      <c r="EW75" s="22">
        <v>55.129469999999998</v>
      </c>
      <c r="EX75" s="22">
        <v>55.108069999999998</v>
      </c>
      <c r="EY75" s="22">
        <v>54.571469999999998</v>
      </c>
      <c r="EZ75" s="22">
        <v>54.265770000000003</v>
      </c>
      <c r="FA75" s="22">
        <v>53.729120000000002</v>
      </c>
      <c r="FB75" s="22">
        <v>54.41019</v>
      </c>
      <c r="FC75" s="22">
        <v>57.467739999999999</v>
      </c>
      <c r="FD75" s="22">
        <v>61.738480000000003</v>
      </c>
      <c r="FE75" s="22">
        <v>65.324259999999995</v>
      </c>
      <c r="FF75" s="22">
        <v>67.924009999999996</v>
      </c>
      <c r="FG75" s="22">
        <v>68.645979999999994</v>
      </c>
      <c r="FH75" s="22">
        <v>68.893600000000006</v>
      </c>
      <c r="FI75" s="22">
        <v>68.451409999999996</v>
      </c>
      <c r="FJ75" s="22">
        <v>67.984369999999998</v>
      </c>
      <c r="FK75" s="22">
        <v>66.942040000000006</v>
      </c>
      <c r="FL75" s="22">
        <v>66.03998</v>
      </c>
      <c r="FM75" s="22">
        <v>64.087370000000007</v>
      </c>
      <c r="FN75" s="22">
        <v>60.910719999999998</v>
      </c>
      <c r="FO75" s="22">
        <v>58.556989999999999</v>
      </c>
      <c r="FP75" s="22">
        <v>57.666370000000001</v>
      </c>
      <c r="FQ75" s="22">
        <v>57.099319999999999</v>
      </c>
      <c r="FR75" s="22">
        <v>56.298699999999997</v>
      </c>
      <c r="FS75" s="22">
        <v>1.075467</v>
      </c>
      <c r="FT75" s="22">
        <v>4.8099700000000002E-2</v>
      </c>
      <c r="FU75" s="22">
        <v>6.4743700000000001E-2</v>
      </c>
    </row>
    <row r="76" spans="1:177" x14ac:dyDescent="0.3">
      <c r="A76" s="13" t="s">
        <v>226</v>
      </c>
      <c r="B76" s="13" t="s">
        <v>0</v>
      </c>
      <c r="C76" s="13" t="s">
        <v>264</v>
      </c>
      <c r="D76" s="34" t="s">
        <v>230</v>
      </c>
      <c r="E76" s="23" t="s">
        <v>221</v>
      </c>
      <c r="F76" s="23">
        <v>4036</v>
      </c>
      <c r="G76" s="22">
        <v>2.3550900000000001</v>
      </c>
      <c r="H76" s="22">
        <v>2.2006109999999999</v>
      </c>
      <c r="I76" s="22">
        <v>2.0367510000000002</v>
      </c>
      <c r="J76" s="22">
        <v>2.0203920000000002</v>
      </c>
      <c r="K76" s="22">
        <v>2.0863550000000002</v>
      </c>
      <c r="L76" s="22">
        <v>2.3307419999999999</v>
      </c>
      <c r="M76" s="22">
        <v>2.5777540000000001</v>
      </c>
      <c r="N76" s="22">
        <v>2.4647139999999998</v>
      </c>
      <c r="O76" s="22">
        <v>1.8742920000000001</v>
      </c>
      <c r="P76" s="22">
        <v>1.240666</v>
      </c>
      <c r="Q76" s="22">
        <v>0.78864420000000002</v>
      </c>
      <c r="R76" s="22">
        <v>0.50498430000000005</v>
      </c>
      <c r="S76" s="22">
        <v>0.34603889999999998</v>
      </c>
      <c r="T76" s="22">
        <v>0.28153339999999999</v>
      </c>
      <c r="U76" s="22">
        <v>0.4972973</v>
      </c>
      <c r="V76" s="22">
        <v>0.85663440000000002</v>
      </c>
      <c r="W76" s="22">
        <v>1.5180419999999999</v>
      </c>
      <c r="X76" s="22">
        <v>2.4427080000000001</v>
      </c>
      <c r="Y76" s="22">
        <v>3.272764</v>
      </c>
      <c r="Z76" s="22">
        <v>3.8277389999999998</v>
      </c>
      <c r="AA76" s="22">
        <v>3.9405700000000001</v>
      </c>
      <c r="AB76" s="22">
        <v>3.6810369999999999</v>
      </c>
      <c r="AC76" s="22">
        <v>3.2174800000000001</v>
      </c>
      <c r="AD76" s="22">
        <v>2.7484389999999999</v>
      </c>
      <c r="AE76" s="22">
        <v>-0.27391110000000002</v>
      </c>
      <c r="AF76" s="22">
        <v>-0.27581860000000002</v>
      </c>
      <c r="AG76" s="22">
        <v>-0.2858059</v>
      </c>
      <c r="AH76" s="22">
        <v>-0.21926119999999999</v>
      </c>
      <c r="AI76" s="22">
        <v>-0.16072710000000001</v>
      </c>
      <c r="AJ76" s="22">
        <v>-0.10016700000000001</v>
      </c>
      <c r="AK76" s="22">
        <v>-0.1504548</v>
      </c>
      <c r="AL76" s="22">
        <v>-9.0977199999999994E-2</v>
      </c>
      <c r="AM76" s="22">
        <v>-0.1620085</v>
      </c>
      <c r="AN76" s="22">
        <v>-0.1445486</v>
      </c>
      <c r="AO76" s="22">
        <v>-0.15570039999999999</v>
      </c>
      <c r="AP76" s="22">
        <v>-0.1585838</v>
      </c>
      <c r="AQ76" s="22">
        <v>-0.1081607</v>
      </c>
      <c r="AR76" s="22">
        <v>-6.81282E-2</v>
      </c>
      <c r="AS76" s="22">
        <v>-2.8018899999999999E-2</v>
      </c>
      <c r="AT76" s="22">
        <v>-4.3570699999999997E-2</v>
      </c>
      <c r="AU76" s="22">
        <v>4.1507000000000002E-3</v>
      </c>
      <c r="AV76" s="22">
        <v>4.6345799999999999E-2</v>
      </c>
      <c r="AW76" s="22">
        <v>0.1068514</v>
      </c>
      <c r="AX76" s="22">
        <v>0.1144517</v>
      </c>
      <c r="AY76" s="22">
        <v>0.1235007</v>
      </c>
      <c r="AZ76" s="22">
        <v>4.1616800000000002E-2</v>
      </c>
      <c r="BA76" s="22">
        <v>-4.11457E-2</v>
      </c>
      <c r="BB76" s="22">
        <v>-4.9242300000000003E-2</v>
      </c>
      <c r="BC76" s="22">
        <v>-0.20633380000000001</v>
      </c>
      <c r="BD76" s="22">
        <v>-0.20799860000000001</v>
      </c>
      <c r="BE76" s="22">
        <v>-0.22047800000000001</v>
      </c>
      <c r="BF76" s="22">
        <v>-0.1644516</v>
      </c>
      <c r="BG76" s="22">
        <v>-0.1095329</v>
      </c>
      <c r="BH76" s="22">
        <v>-5.0227899999999999E-2</v>
      </c>
      <c r="BI76" s="22">
        <v>-9.9464899999999995E-2</v>
      </c>
      <c r="BJ76" s="22">
        <v>-4.2141699999999997E-2</v>
      </c>
      <c r="BK76" s="22">
        <v>-0.1108933</v>
      </c>
      <c r="BL76" s="22">
        <v>-9.4154000000000002E-2</v>
      </c>
      <c r="BM76" s="22">
        <v>-0.10582859999999999</v>
      </c>
      <c r="BN76" s="22">
        <v>-0.1092273</v>
      </c>
      <c r="BO76" s="22">
        <v>-5.5610199999999999E-2</v>
      </c>
      <c r="BP76" s="22">
        <v>-1.4601299999999999E-2</v>
      </c>
      <c r="BQ76" s="22">
        <v>2.7524300000000002E-2</v>
      </c>
      <c r="BR76" s="22">
        <v>1.0696799999999999E-2</v>
      </c>
      <c r="BS76" s="22">
        <v>5.8180200000000001E-2</v>
      </c>
      <c r="BT76" s="22">
        <v>9.7310999999999995E-2</v>
      </c>
      <c r="BU76" s="22">
        <v>0.16013549999999999</v>
      </c>
      <c r="BV76" s="22">
        <v>0.16908429999999999</v>
      </c>
      <c r="BW76" s="22">
        <v>0.17416970000000001</v>
      </c>
      <c r="BX76" s="22">
        <v>9.2934600000000006E-2</v>
      </c>
      <c r="BY76" s="22">
        <v>9.9562999999999995E-3</v>
      </c>
      <c r="BZ76" s="22">
        <v>1.6723E-3</v>
      </c>
      <c r="CA76" s="22">
        <v>-0.15953000000000001</v>
      </c>
      <c r="CB76" s="22">
        <v>-0.16102669999999999</v>
      </c>
      <c r="CC76" s="22">
        <v>-0.1752321</v>
      </c>
      <c r="CD76" s="22">
        <v>-0.12649070000000001</v>
      </c>
      <c r="CE76" s="22">
        <v>-7.4076000000000003E-2</v>
      </c>
      <c r="CF76" s="22">
        <v>-1.56402E-2</v>
      </c>
      <c r="CG76" s="22">
        <v>-6.4149499999999998E-2</v>
      </c>
      <c r="CH76" s="22">
        <v>-8.3184000000000001E-3</v>
      </c>
      <c r="CI76" s="22">
        <v>-7.5491100000000005E-2</v>
      </c>
      <c r="CJ76" s="22">
        <v>-5.9250799999999999E-2</v>
      </c>
      <c r="CK76" s="22">
        <v>-7.1287500000000004E-2</v>
      </c>
      <c r="CL76" s="22">
        <v>-7.5043100000000001E-2</v>
      </c>
      <c r="CM76" s="22">
        <v>-1.92138E-2</v>
      </c>
      <c r="CN76" s="22">
        <v>2.24712E-2</v>
      </c>
      <c r="CO76" s="22">
        <v>6.5993300000000005E-2</v>
      </c>
      <c r="CP76" s="22">
        <v>4.82823E-2</v>
      </c>
      <c r="CQ76" s="22">
        <v>9.56008E-2</v>
      </c>
      <c r="CR76" s="22">
        <v>0.13260939999999999</v>
      </c>
      <c r="CS76" s="22">
        <v>0.19703999999999999</v>
      </c>
      <c r="CT76" s="22">
        <v>0.20692269999999999</v>
      </c>
      <c r="CU76" s="22">
        <v>0.2092628</v>
      </c>
      <c r="CV76" s="22">
        <v>0.12847710000000001</v>
      </c>
      <c r="CW76" s="22">
        <v>4.5349399999999998E-2</v>
      </c>
      <c r="CX76" s="22">
        <v>3.6935500000000003E-2</v>
      </c>
      <c r="CY76" s="22">
        <v>-0.1127262</v>
      </c>
      <c r="CZ76" s="22">
        <v>-0.1140548</v>
      </c>
      <c r="DA76" s="22">
        <v>-0.1299862</v>
      </c>
      <c r="DB76" s="22">
        <v>-8.8529700000000003E-2</v>
      </c>
      <c r="DC76" s="22">
        <v>-3.8619100000000003E-2</v>
      </c>
      <c r="DD76" s="22">
        <v>1.89474E-2</v>
      </c>
      <c r="DE76" s="22">
        <v>-2.8834100000000001E-2</v>
      </c>
      <c r="DF76" s="22">
        <v>2.55049E-2</v>
      </c>
      <c r="DG76" s="22">
        <v>-4.0088899999999997E-2</v>
      </c>
      <c r="DH76" s="22">
        <v>-2.43477E-2</v>
      </c>
      <c r="DI76" s="22">
        <v>-3.6746500000000001E-2</v>
      </c>
      <c r="DJ76" s="22">
        <v>-4.0858899999999997E-2</v>
      </c>
      <c r="DK76" s="22">
        <v>1.71825E-2</v>
      </c>
      <c r="DL76" s="22">
        <v>5.9543699999999998E-2</v>
      </c>
      <c r="DM76" s="22">
        <v>0.10446229999999999</v>
      </c>
      <c r="DN76" s="22">
        <v>8.5867799999999994E-2</v>
      </c>
      <c r="DO76" s="22">
        <v>0.13302149999999999</v>
      </c>
      <c r="DP76" s="22">
        <v>0.16790769999999999</v>
      </c>
      <c r="DQ76" s="22">
        <v>0.2339444</v>
      </c>
      <c r="DR76" s="22">
        <v>0.24476100000000001</v>
      </c>
      <c r="DS76" s="22">
        <v>0.24435599999999999</v>
      </c>
      <c r="DT76" s="22">
        <v>0.16401959999999999</v>
      </c>
      <c r="DU76" s="22">
        <v>8.0742599999999998E-2</v>
      </c>
      <c r="DV76" s="22">
        <v>7.2198799999999994E-2</v>
      </c>
      <c r="DW76" s="22">
        <v>-4.5149000000000002E-2</v>
      </c>
      <c r="DX76" s="22">
        <v>-4.6234900000000002E-2</v>
      </c>
      <c r="DY76" s="22">
        <v>-6.4658199999999999E-2</v>
      </c>
      <c r="DZ76" s="22">
        <v>-3.3720100000000003E-2</v>
      </c>
      <c r="EA76" s="22">
        <v>1.2574999999999999E-2</v>
      </c>
      <c r="EB76" s="22">
        <v>6.8886500000000003E-2</v>
      </c>
      <c r="EC76" s="22">
        <v>2.21558E-2</v>
      </c>
      <c r="ED76" s="22">
        <v>7.4340400000000001E-2</v>
      </c>
      <c r="EE76" s="22">
        <v>1.1026299999999999E-2</v>
      </c>
      <c r="EF76" s="22">
        <v>2.6047000000000001E-2</v>
      </c>
      <c r="EG76" s="22">
        <v>1.3125400000000001E-2</v>
      </c>
      <c r="EH76" s="22">
        <v>8.4975999999999993E-3</v>
      </c>
      <c r="EI76" s="22">
        <v>6.9733000000000003E-2</v>
      </c>
      <c r="EJ76" s="22">
        <v>0.11307059999999999</v>
      </c>
      <c r="EK76" s="22">
        <v>0.16000549999999999</v>
      </c>
      <c r="EL76" s="22">
        <v>0.14013529999999999</v>
      </c>
      <c r="EM76" s="22">
        <v>0.18705089999999999</v>
      </c>
      <c r="EN76" s="22">
        <v>0.21887290000000001</v>
      </c>
      <c r="EO76" s="22">
        <v>0.2872286</v>
      </c>
      <c r="EP76" s="22">
        <v>0.29939359999999998</v>
      </c>
      <c r="EQ76" s="22">
        <v>0.29502489999999998</v>
      </c>
      <c r="ER76" s="22">
        <v>0.21533740000000001</v>
      </c>
      <c r="ES76" s="22">
        <v>0.13184460000000001</v>
      </c>
      <c r="ET76" s="22">
        <v>0.12311329999999999</v>
      </c>
      <c r="EU76" s="22">
        <v>51.130209999999998</v>
      </c>
      <c r="EV76" s="22">
        <v>50.917400000000001</v>
      </c>
      <c r="EW76" s="22">
        <v>49.400129999999997</v>
      </c>
      <c r="EX76" s="22">
        <v>48.806660000000001</v>
      </c>
      <c r="EY76" s="22">
        <v>48.520490000000002</v>
      </c>
      <c r="EZ76" s="22">
        <v>48.229889999999997</v>
      </c>
      <c r="FA76" s="22">
        <v>47.635339999999999</v>
      </c>
      <c r="FB76" s="22">
        <v>48.404110000000003</v>
      </c>
      <c r="FC76" s="22">
        <v>53.900700000000001</v>
      </c>
      <c r="FD76" s="22">
        <v>59.993180000000002</v>
      </c>
      <c r="FE76" s="22">
        <v>64.858699999999999</v>
      </c>
      <c r="FF76" s="22">
        <v>67.924940000000007</v>
      </c>
      <c r="FG76" s="22">
        <v>69.026849999999996</v>
      </c>
      <c r="FH76" s="22">
        <v>71.069329999999994</v>
      </c>
      <c r="FI76" s="22">
        <v>71.034009999999995</v>
      </c>
      <c r="FJ76" s="22">
        <v>70.474180000000004</v>
      </c>
      <c r="FK76" s="22">
        <v>68.889099999999999</v>
      </c>
      <c r="FL76" s="22">
        <v>67.683070000000001</v>
      </c>
      <c r="FM76" s="22">
        <v>65.117590000000007</v>
      </c>
      <c r="FN76" s="22">
        <v>61.29618</v>
      </c>
      <c r="FO76" s="22">
        <v>56.866520000000001</v>
      </c>
      <c r="FP76" s="22">
        <v>54.962739999999997</v>
      </c>
      <c r="FQ76" s="22">
        <v>53.824869999999997</v>
      </c>
      <c r="FR76" s="22">
        <v>52.146810000000002</v>
      </c>
      <c r="FS76" s="22">
        <v>0.92650129999999997</v>
      </c>
      <c r="FT76" s="22">
        <v>4.2338099999999997E-2</v>
      </c>
      <c r="FU76" s="22">
        <v>5.6692300000000001E-2</v>
      </c>
    </row>
    <row r="77" spans="1:177" x14ac:dyDescent="0.3">
      <c r="A77" s="13" t="s">
        <v>226</v>
      </c>
      <c r="B77" s="13" t="s">
        <v>0</v>
      </c>
      <c r="C77" s="13" t="s">
        <v>264</v>
      </c>
      <c r="D77" s="34" t="s">
        <v>242</v>
      </c>
      <c r="E77" s="23" t="s">
        <v>219</v>
      </c>
      <c r="F77" s="23">
        <v>10061</v>
      </c>
      <c r="G77" s="22">
        <v>5.7453839999999996</v>
      </c>
      <c r="H77" s="22">
        <v>5.0596880000000004</v>
      </c>
      <c r="I77" s="22">
        <v>4.7680360000000004</v>
      </c>
      <c r="J77" s="22">
        <v>4.533175</v>
      </c>
      <c r="K77" s="22">
        <v>4.5012270000000001</v>
      </c>
      <c r="L77" s="22">
        <v>4.9723670000000002</v>
      </c>
      <c r="M77" s="22">
        <v>5.8594140000000001</v>
      </c>
      <c r="N77" s="22">
        <v>5.7132670000000001</v>
      </c>
      <c r="O77" s="22">
        <v>4.5164629999999999</v>
      </c>
      <c r="P77" s="22">
        <v>3.1812459999999998</v>
      </c>
      <c r="Q77" s="22">
        <v>2.1802809999999999</v>
      </c>
      <c r="R77" s="22">
        <v>1.89699</v>
      </c>
      <c r="S77" s="22">
        <v>1.5596460000000001</v>
      </c>
      <c r="T77" s="22">
        <v>1.4809060000000001</v>
      </c>
      <c r="U77" s="22">
        <v>2.0924010000000002</v>
      </c>
      <c r="V77" s="22">
        <v>3.146414</v>
      </c>
      <c r="W77" s="22">
        <v>4.8460989999999997</v>
      </c>
      <c r="X77" s="22">
        <v>6.8342289999999997</v>
      </c>
      <c r="Y77" s="22">
        <v>8.6924679999999999</v>
      </c>
      <c r="Z77" s="22">
        <v>9.9214280000000006</v>
      </c>
      <c r="AA77" s="22">
        <v>10.000640000000001</v>
      </c>
      <c r="AB77" s="22">
        <v>9.1341020000000004</v>
      </c>
      <c r="AC77" s="22">
        <v>8.0171539999999997</v>
      </c>
      <c r="AD77" s="22">
        <v>6.7540040000000001</v>
      </c>
      <c r="AE77" s="22">
        <v>-0.44156319999999999</v>
      </c>
      <c r="AF77" s="22">
        <v>-0.66642310000000005</v>
      </c>
      <c r="AG77" s="22">
        <v>-0.57389389999999996</v>
      </c>
      <c r="AH77" s="22">
        <v>-0.54860759999999997</v>
      </c>
      <c r="AI77" s="22">
        <v>-0.55195369999999999</v>
      </c>
      <c r="AJ77" s="22">
        <v>-0.4480616</v>
      </c>
      <c r="AK77" s="22">
        <v>-0.28439150000000002</v>
      </c>
      <c r="AL77" s="22">
        <v>-0.27683530000000001</v>
      </c>
      <c r="AM77" s="22">
        <v>-0.23607529999999999</v>
      </c>
      <c r="AN77" s="22">
        <v>-0.30455710000000003</v>
      </c>
      <c r="AO77" s="22">
        <v>-0.56174310000000005</v>
      </c>
      <c r="AP77" s="22">
        <v>-0.69839130000000005</v>
      </c>
      <c r="AQ77" s="22">
        <v>-0.52700599999999997</v>
      </c>
      <c r="AR77" s="22">
        <v>-0.32795400000000002</v>
      </c>
      <c r="AS77" s="22">
        <v>-0.24428359999999999</v>
      </c>
      <c r="AT77" s="22">
        <v>-0.20167360000000001</v>
      </c>
      <c r="AU77" s="22">
        <v>5.5821000000000003E-2</v>
      </c>
      <c r="AV77" s="22">
        <v>7.2617999999999997E-3</v>
      </c>
      <c r="AW77" s="22">
        <v>5.3848000000000004E-3</v>
      </c>
      <c r="AX77" s="22">
        <v>7.6854099999999995E-2</v>
      </c>
      <c r="AY77" s="22">
        <v>-2.1886699999999999E-2</v>
      </c>
      <c r="AZ77" s="22">
        <v>-0.26000459999999997</v>
      </c>
      <c r="BA77" s="22">
        <v>-0.15884470000000001</v>
      </c>
      <c r="BB77" s="22">
        <v>-0.16903170000000001</v>
      </c>
      <c r="BC77" s="22">
        <v>-0.2694647</v>
      </c>
      <c r="BD77" s="22">
        <v>-0.48326859999999999</v>
      </c>
      <c r="BE77" s="22">
        <v>-0.4181898</v>
      </c>
      <c r="BF77" s="22">
        <v>-0.40056580000000003</v>
      </c>
      <c r="BG77" s="22">
        <v>-0.40955439999999999</v>
      </c>
      <c r="BH77" s="22">
        <v>-0.31138719999999998</v>
      </c>
      <c r="BI77" s="22">
        <v>-0.14175119999999999</v>
      </c>
      <c r="BJ77" s="22">
        <v>-0.12099500000000001</v>
      </c>
      <c r="BK77" s="22">
        <v>-6.4548499999999995E-2</v>
      </c>
      <c r="BL77" s="22">
        <v>-0.1243418</v>
      </c>
      <c r="BM77" s="22">
        <v>-0.37232310000000002</v>
      </c>
      <c r="BN77" s="22">
        <v>-0.5045094</v>
      </c>
      <c r="BO77" s="22">
        <v>-0.33716040000000003</v>
      </c>
      <c r="BP77" s="22">
        <v>-0.13015450000000001</v>
      </c>
      <c r="BQ77" s="22">
        <v>-4.6725000000000003E-2</v>
      </c>
      <c r="BR77" s="22">
        <v>-5.6407999999999996E-3</v>
      </c>
      <c r="BS77" s="22">
        <v>0.25577149999999998</v>
      </c>
      <c r="BT77" s="22">
        <v>0.21388499999999999</v>
      </c>
      <c r="BU77" s="22">
        <v>0.21832360000000001</v>
      </c>
      <c r="BV77" s="22">
        <v>0.28244419999999998</v>
      </c>
      <c r="BW77" s="22">
        <v>0.19451070000000001</v>
      </c>
      <c r="BX77" s="22">
        <v>-7.3324500000000001E-2</v>
      </c>
      <c r="BY77" s="22">
        <v>8.5348000000000004E-3</v>
      </c>
      <c r="BZ77" s="22">
        <v>-1.46447E-2</v>
      </c>
      <c r="CA77" s="22">
        <v>-0.15026980000000001</v>
      </c>
      <c r="CB77" s="22">
        <v>-0.35641630000000002</v>
      </c>
      <c r="CC77" s="22">
        <v>-0.3103496</v>
      </c>
      <c r="CD77" s="22">
        <v>-0.29803259999999998</v>
      </c>
      <c r="CE77" s="22">
        <v>-0.31092910000000001</v>
      </c>
      <c r="CF77" s="22">
        <v>-0.216727</v>
      </c>
      <c r="CG77" s="22">
        <v>-4.2958900000000001E-2</v>
      </c>
      <c r="CH77" s="22">
        <v>-1.30604E-2</v>
      </c>
      <c r="CI77" s="22">
        <v>5.4250399999999997E-2</v>
      </c>
      <c r="CJ77" s="22">
        <v>4.7469999999999999E-4</v>
      </c>
      <c r="CK77" s="22">
        <v>-0.24113129999999999</v>
      </c>
      <c r="CL77" s="22">
        <v>-0.37022739999999998</v>
      </c>
      <c r="CM77" s="22">
        <v>-0.20567389999999999</v>
      </c>
      <c r="CN77" s="22">
        <v>6.8408999999999996E-3</v>
      </c>
      <c r="CO77" s="22">
        <v>9.0103600000000006E-2</v>
      </c>
      <c r="CP77" s="22">
        <v>0.13013089999999999</v>
      </c>
      <c r="CQ77" s="22">
        <v>0.39425660000000001</v>
      </c>
      <c r="CR77" s="22">
        <v>0.35699160000000002</v>
      </c>
      <c r="CS77" s="22">
        <v>0.36580430000000003</v>
      </c>
      <c r="CT77" s="22">
        <v>0.42483530000000003</v>
      </c>
      <c r="CU77" s="22">
        <v>0.3443869</v>
      </c>
      <c r="CV77" s="22">
        <v>5.5969600000000001E-2</v>
      </c>
      <c r="CW77" s="22">
        <v>0.1244613</v>
      </c>
      <c r="CX77" s="22">
        <v>9.2283199999999996E-2</v>
      </c>
      <c r="CY77" s="22">
        <v>-3.1074899999999999E-2</v>
      </c>
      <c r="CZ77" s="22">
        <v>-0.22956409999999999</v>
      </c>
      <c r="DA77" s="22">
        <v>-0.2025093</v>
      </c>
      <c r="DB77" s="22">
        <v>-0.19549929999999999</v>
      </c>
      <c r="DC77" s="22">
        <v>-0.21230379999999999</v>
      </c>
      <c r="DD77" s="22">
        <v>-0.1220668</v>
      </c>
      <c r="DE77" s="22">
        <v>5.5833300000000002E-2</v>
      </c>
      <c r="DF77" s="22">
        <v>9.4874100000000003E-2</v>
      </c>
      <c r="DG77" s="22">
        <v>0.17304939999999999</v>
      </c>
      <c r="DH77" s="22">
        <v>0.12529129999999999</v>
      </c>
      <c r="DI77" s="22">
        <v>-0.1099396</v>
      </c>
      <c r="DJ77" s="22">
        <v>-0.2359453</v>
      </c>
      <c r="DK77" s="22">
        <v>-7.4187400000000001E-2</v>
      </c>
      <c r="DL77" s="22">
        <v>0.1438362</v>
      </c>
      <c r="DM77" s="22">
        <v>0.2269321</v>
      </c>
      <c r="DN77" s="22">
        <v>0.26590259999999999</v>
      </c>
      <c r="DO77" s="22">
        <v>0.53274169999999998</v>
      </c>
      <c r="DP77" s="22">
        <v>0.50009820000000005</v>
      </c>
      <c r="DQ77" s="22">
        <v>0.51328499999999999</v>
      </c>
      <c r="DR77" s="22">
        <v>0.56722629999999996</v>
      </c>
      <c r="DS77" s="22">
        <v>0.49426310000000001</v>
      </c>
      <c r="DT77" s="22">
        <v>0.1852637</v>
      </c>
      <c r="DU77" s="22">
        <v>0.24038780000000001</v>
      </c>
      <c r="DV77" s="22">
        <v>0.1992111</v>
      </c>
      <c r="DW77" s="22">
        <v>0.1410236</v>
      </c>
      <c r="DX77" s="22">
        <v>-4.6409499999999999E-2</v>
      </c>
      <c r="DY77" s="22">
        <v>-4.6805199999999998E-2</v>
      </c>
      <c r="DZ77" s="22">
        <v>-4.74575E-2</v>
      </c>
      <c r="EA77" s="22">
        <v>-6.9904499999999994E-2</v>
      </c>
      <c r="EB77" s="22">
        <v>1.4607500000000001E-2</v>
      </c>
      <c r="EC77" s="22">
        <v>0.1984737</v>
      </c>
      <c r="ED77" s="22">
        <v>0.25071450000000001</v>
      </c>
      <c r="EE77" s="22">
        <v>0.3445762</v>
      </c>
      <c r="EF77" s="22">
        <v>0.30550650000000001</v>
      </c>
      <c r="EG77" s="22">
        <v>7.9480499999999996E-2</v>
      </c>
      <c r="EH77" s="22">
        <v>-4.2063400000000001E-2</v>
      </c>
      <c r="EI77" s="22">
        <v>0.1156582</v>
      </c>
      <c r="EJ77" s="22">
        <v>0.34163569999999999</v>
      </c>
      <c r="EK77" s="22">
        <v>0.4244907</v>
      </c>
      <c r="EL77" s="22">
        <v>0.4619354</v>
      </c>
      <c r="EM77" s="22">
        <v>0.73269220000000002</v>
      </c>
      <c r="EN77" s="22">
        <v>0.70672140000000006</v>
      </c>
      <c r="EO77" s="22">
        <v>0.72622370000000003</v>
      </c>
      <c r="EP77" s="22">
        <v>0.77281639999999996</v>
      </c>
      <c r="EQ77" s="22">
        <v>0.71066039999999997</v>
      </c>
      <c r="ER77" s="22">
        <v>0.37194379999999999</v>
      </c>
      <c r="ES77" s="22">
        <v>0.4077672</v>
      </c>
      <c r="ET77" s="22">
        <v>0.35359810000000003</v>
      </c>
      <c r="EU77" s="22">
        <v>57.691139999999997</v>
      </c>
      <c r="EV77" s="22">
        <v>56.098390000000002</v>
      </c>
      <c r="EW77" s="22">
        <v>55.134399999999999</v>
      </c>
      <c r="EX77" s="22">
        <v>55.279150000000001</v>
      </c>
      <c r="EY77" s="22">
        <v>52.539929999999998</v>
      </c>
      <c r="EZ77" s="22">
        <v>53.283900000000003</v>
      </c>
      <c r="FA77" s="22">
        <v>51.548769999999998</v>
      </c>
      <c r="FB77" s="22">
        <v>52.691139999999997</v>
      </c>
      <c r="FC77" s="22">
        <v>60.051160000000003</v>
      </c>
      <c r="FD77" s="22">
        <v>69.827259999999995</v>
      </c>
      <c r="FE77" s="22">
        <v>78.655330000000006</v>
      </c>
      <c r="FF77" s="22">
        <v>84.508859999999999</v>
      </c>
      <c r="FG77" s="22">
        <v>84.439170000000004</v>
      </c>
      <c r="FH77" s="22">
        <v>83.887169999999998</v>
      </c>
      <c r="FI77" s="22">
        <v>83.145570000000006</v>
      </c>
      <c r="FJ77" s="22">
        <v>81.894289999999998</v>
      </c>
      <c r="FK77" s="22">
        <v>81.484679999999997</v>
      </c>
      <c r="FL77" s="22">
        <v>79.511849999999995</v>
      </c>
      <c r="FM77" s="22">
        <v>75.514219999999995</v>
      </c>
      <c r="FN77" s="22">
        <v>70.077430000000007</v>
      </c>
      <c r="FO77" s="22">
        <v>65.35351</v>
      </c>
      <c r="FP77" s="22">
        <v>60.140619999999998</v>
      </c>
      <c r="FQ77" s="22">
        <v>58.26876</v>
      </c>
      <c r="FR77" s="22">
        <v>57.594279999999998</v>
      </c>
      <c r="FS77" s="22">
        <v>2.834409</v>
      </c>
      <c r="FT77" s="22">
        <v>0.12848370000000001</v>
      </c>
      <c r="FU77" s="22">
        <v>0.2002661</v>
      </c>
    </row>
    <row r="78" spans="1:177" x14ac:dyDescent="0.3">
      <c r="A78" s="13" t="s">
        <v>226</v>
      </c>
      <c r="B78" s="13" t="s">
        <v>0</v>
      </c>
      <c r="C78" s="13" t="s">
        <v>264</v>
      </c>
      <c r="D78" s="34" t="s">
        <v>242</v>
      </c>
      <c r="E78" s="23" t="s">
        <v>220</v>
      </c>
      <c r="F78" s="23">
        <v>6025</v>
      </c>
      <c r="G78" s="22">
        <v>3.2613110000000001</v>
      </c>
      <c r="H78" s="22">
        <v>2.8507039999999999</v>
      </c>
      <c r="I78" s="22">
        <v>2.7216990000000001</v>
      </c>
      <c r="J78" s="22">
        <v>2.5764649999999998</v>
      </c>
      <c r="K78" s="22">
        <v>2.592873</v>
      </c>
      <c r="L78" s="22">
        <v>2.7934559999999999</v>
      </c>
      <c r="M78" s="22">
        <v>3.2827419999999998</v>
      </c>
      <c r="N78" s="22">
        <v>3.2327149999999998</v>
      </c>
      <c r="O78" s="22">
        <v>2.841593</v>
      </c>
      <c r="P78" s="22">
        <v>2.3260450000000001</v>
      </c>
      <c r="Q78" s="22">
        <v>1.952628</v>
      </c>
      <c r="R78" s="22">
        <v>1.7717499999999999</v>
      </c>
      <c r="S78" s="22">
        <v>1.5235000000000001</v>
      </c>
      <c r="T78" s="22">
        <v>1.4716050000000001</v>
      </c>
      <c r="U78" s="22">
        <v>1.748847</v>
      </c>
      <c r="V78" s="22">
        <v>2.127186</v>
      </c>
      <c r="W78" s="22">
        <v>2.9432290000000001</v>
      </c>
      <c r="X78" s="22">
        <v>3.924407</v>
      </c>
      <c r="Y78" s="22">
        <v>4.9022550000000003</v>
      </c>
      <c r="Z78" s="22">
        <v>5.693168</v>
      </c>
      <c r="AA78" s="22">
        <v>5.7367270000000001</v>
      </c>
      <c r="AB78" s="22">
        <v>5.246442</v>
      </c>
      <c r="AC78" s="22">
        <v>4.5812350000000004</v>
      </c>
      <c r="AD78" s="22">
        <v>3.8859970000000001</v>
      </c>
      <c r="AE78" s="22">
        <v>-0.35402230000000001</v>
      </c>
      <c r="AF78" s="22">
        <v>-0.46404450000000003</v>
      </c>
      <c r="AG78" s="22">
        <v>-0.38924950000000003</v>
      </c>
      <c r="AH78" s="22">
        <v>-0.35988409999999998</v>
      </c>
      <c r="AI78" s="22">
        <v>-0.30150850000000001</v>
      </c>
      <c r="AJ78" s="22">
        <v>-0.30209239999999998</v>
      </c>
      <c r="AK78" s="22">
        <v>-0.2000605</v>
      </c>
      <c r="AL78" s="22">
        <v>-0.29288560000000002</v>
      </c>
      <c r="AM78" s="22">
        <v>-0.14075319999999999</v>
      </c>
      <c r="AN78" s="22">
        <v>-0.16336819999999999</v>
      </c>
      <c r="AO78" s="22">
        <v>-0.29216009999999998</v>
      </c>
      <c r="AP78" s="22">
        <v>-0.38415250000000001</v>
      </c>
      <c r="AQ78" s="22">
        <v>-0.28089710000000001</v>
      </c>
      <c r="AR78" s="22">
        <v>-0.2590269</v>
      </c>
      <c r="AS78" s="22">
        <v>-0.18234040000000001</v>
      </c>
      <c r="AT78" s="22">
        <v>-0.19569159999999999</v>
      </c>
      <c r="AU78" s="22">
        <v>-6.9977499999999998E-2</v>
      </c>
      <c r="AV78" s="22">
        <v>-0.1243018</v>
      </c>
      <c r="AW78" s="22">
        <v>-0.1043145</v>
      </c>
      <c r="AX78" s="22">
        <v>1.0449699999999999E-2</v>
      </c>
      <c r="AY78" s="22">
        <v>-5.83708E-2</v>
      </c>
      <c r="AZ78" s="22">
        <v>-0.2032891</v>
      </c>
      <c r="BA78" s="22">
        <v>-0.1701993</v>
      </c>
      <c r="BB78" s="22">
        <v>-0.1752147</v>
      </c>
      <c r="BC78" s="22">
        <v>-0.2412879</v>
      </c>
      <c r="BD78" s="22">
        <v>-0.34843160000000001</v>
      </c>
      <c r="BE78" s="22">
        <v>-0.2869448</v>
      </c>
      <c r="BF78" s="22">
        <v>-0.26300829999999997</v>
      </c>
      <c r="BG78" s="22">
        <v>-0.2088912</v>
      </c>
      <c r="BH78" s="22">
        <v>-0.2056539</v>
      </c>
      <c r="BI78" s="22">
        <v>-9.9319199999999996E-2</v>
      </c>
      <c r="BJ78" s="22">
        <v>-0.18416109999999999</v>
      </c>
      <c r="BK78" s="22">
        <v>-1.9183200000000001E-2</v>
      </c>
      <c r="BL78" s="22">
        <v>-3.4610799999999997E-2</v>
      </c>
      <c r="BM78" s="22">
        <v>-0.15602740000000001</v>
      </c>
      <c r="BN78" s="22">
        <v>-0.24791050000000001</v>
      </c>
      <c r="BO78" s="22">
        <v>-0.15617729999999999</v>
      </c>
      <c r="BP78" s="22">
        <v>-0.12747910000000001</v>
      </c>
      <c r="BQ78" s="22">
        <v>-5.1767599999999997E-2</v>
      </c>
      <c r="BR78" s="22">
        <v>-5.9155600000000003E-2</v>
      </c>
      <c r="BS78" s="22">
        <v>7.8384800000000004E-2</v>
      </c>
      <c r="BT78" s="22">
        <v>3.08591E-2</v>
      </c>
      <c r="BU78" s="22">
        <v>5.00962E-2</v>
      </c>
      <c r="BV78" s="22">
        <v>0.16595579999999999</v>
      </c>
      <c r="BW78" s="22">
        <v>9.2181100000000002E-2</v>
      </c>
      <c r="BX78" s="22">
        <v>-7.2348899999999994E-2</v>
      </c>
      <c r="BY78" s="22">
        <v>-4.6338200000000003E-2</v>
      </c>
      <c r="BZ78" s="22">
        <v>-5.8340599999999999E-2</v>
      </c>
      <c r="CA78" s="22">
        <v>-0.1632083</v>
      </c>
      <c r="CB78" s="22">
        <v>-0.2683584</v>
      </c>
      <c r="CC78" s="22">
        <v>-0.2160889</v>
      </c>
      <c r="CD78" s="22">
        <v>-0.19591230000000001</v>
      </c>
      <c r="CE78" s="22">
        <v>-0.14474480000000001</v>
      </c>
      <c r="CF78" s="22">
        <v>-0.13886090000000001</v>
      </c>
      <c r="CG78" s="22">
        <v>-2.9546099999999999E-2</v>
      </c>
      <c r="CH78" s="22">
        <v>-0.10885889999999999</v>
      </c>
      <c r="CI78" s="22">
        <v>6.5015799999999999E-2</v>
      </c>
      <c r="CJ78" s="22">
        <v>5.4566299999999998E-2</v>
      </c>
      <c r="CK78" s="22">
        <v>-6.1742400000000003E-2</v>
      </c>
      <c r="CL78" s="22">
        <v>-0.15354970000000001</v>
      </c>
      <c r="CM78" s="22">
        <v>-6.97966E-2</v>
      </c>
      <c r="CN78" s="22">
        <v>-3.6369600000000002E-2</v>
      </c>
      <c r="CO78" s="22">
        <v>3.8666800000000001E-2</v>
      </c>
      <c r="CP78" s="22">
        <v>3.5408799999999997E-2</v>
      </c>
      <c r="CQ78" s="22">
        <v>0.1811401</v>
      </c>
      <c r="CR78" s="22">
        <v>0.1383231</v>
      </c>
      <c r="CS78" s="22">
        <v>0.1570405</v>
      </c>
      <c r="CT78" s="22">
        <v>0.27365889999999998</v>
      </c>
      <c r="CU78" s="22">
        <v>0.19645290000000001</v>
      </c>
      <c r="CV78" s="22">
        <v>1.8339899999999999E-2</v>
      </c>
      <c r="CW78" s="22">
        <v>3.9447599999999999E-2</v>
      </c>
      <c r="CX78" s="22">
        <v>2.2606000000000001E-2</v>
      </c>
      <c r="CY78" s="22">
        <v>-8.5128800000000004E-2</v>
      </c>
      <c r="CZ78" s="22">
        <v>-0.18828529999999999</v>
      </c>
      <c r="DA78" s="22">
        <v>-0.145233</v>
      </c>
      <c r="DB78" s="22">
        <v>-0.12881629999999999</v>
      </c>
      <c r="DC78" s="22">
        <v>-8.0598400000000001E-2</v>
      </c>
      <c r="DD78" s="22">
        <v>-7.2067900000000004E-2</v>
      </c>
      <c r="DE78" s="22">
        <v>4.0226999999999999E-2</v>
      </c>
      <c r="DF78" s="22">
        <v>-3.3556700000000002E-2</v>
      </c>
      <c r="DG78" s="22">
        <v>0.14921490000000001</v>
      </c>
      <c r="DH78" s="22">
        <v>0.14374329999999999</v>
      </c>
      <c r="DI78" s="22">
        <v>3.2542700000000001E-2</v>
      </c>
      <c r="DJ78" s="22">
        <v>-5.91888E-2</v>
      </c>
      <c r="DK78" s="22">
        <v>1.6584000000000002E-2</v>
      </c>
      <c r="DL78" s="22">
        <v>5.4739999999999997E-2</v>
      </c>
      <c r="DM78" s="22">
        <v>0.1291011</v>
      </c>
      <c r="DN78" s="22">
        <v>0.12997320000000001</v>
      </c>
      <c r="DO78" s="22">
        <v>0.28389540000000002</v>
      </c>
      <c r="DP78" s="22">
        <v>0.24578700000000001</v>
      </c>
      <c r="DQ78" s="22">
        <v>0.26398490000000002</v>
      </c>
      <c r="DR78" s="22">
        <v>0.38136199999999998</v>
      </c>
      <c r="DS78" s="22">
        <v>0.30072470000000001</v>
      </c>
      <c r="DT78" s="22">
        <v>0.10902870000000001</v>
      </c>
      <c r="DU78" s="22">
        <v>0.12523339999999999</v>
      </c>
      <c r="DV78" s="22">
        <v>0.10355259999999999</v>
      </c>
      <c r="DW78" s="22">
        <v>2.76057E-2</v>
      </c>
      <c r="DX78" s="22">
        <v>-7.2672399999999998E-2</v>
      </c>
      <c r="DY78" s="22">
        <v>-4.2928399999999999E-2</v>
      </c>
      <c r="DZ78" s="22">
        <v>-3.1940400000000001E-2</v>
      </c>
      <c r="EA78" s="22">
        <v>1.20188E-2</v>
      </c>
      <c r="EB78" s="22">
        <v>2.4370599999999999E-2</v>
      </c>
      <c r="EC78" s="22">
        <v>0.14096819999999999</v>
      </c>
      <c r="ED78" s="22">
        <v>7.5167800000000007E-2</v>
      </c>
      <c r="EE78" s="22">
        <v>0.2707849</v>
      </c>
      <c r="EF78" s="22">
        <v>0.27250079999999999</v>
      </c>
      <c r="EG78" s="22">
        <v>0.1686753</v>
      </c>
      <c r="EH78" s="22">
        <v>7.7053200000000002E-2</v>
      </c>
      <c r="EI78" s="22">
        <v>0.14130390000000001</v>
      </c>
      <c r="EJ78" s="22">
        <v>0.1862877</v>
      </c>
      <c r="EK78" s="22">
        <v>0.25967390000000001</v>
      </c>
      <c r="EL78" s="22">
        <v>0.2665092</v>
      </c>
      <c r="EM78" s="22">
        <v>0.43225770000000002</v>
      </c>
      <c r="EN78" s="22">
        <v>0.40094790000000002</v>
      </c>
      <c r="EO78" s="22">
        <v>0.41839549999999998</v>
      </c>
      <c r="EP78" s="22">
        <v>0.53686809999999996</v>
      </c>
      <c r="EQ78" s="22">
        <v>0.45127660000000003</v>
      </c>
      <c r="ER78" s="22">
        <v>0.23996899999999999</v>
      </c>
      <c r="ES78" s="22">
        <v>0.24909439999999999</v>
      </c>
      <c r="ET78" s="22">
        <v>0.2204267</v>
      </c>
      <c r="EU78" s="22">
        <v>60.95393</v>
      </c>
      <c r="EV78" s="22">
        <v>58.95393</v>
      </c>
      <c r="EW78" s="22">
        <v>58.023029999999999</v>
      </c>
      <c r="EX78" s="22">
        <v>58.95393</v>
      </c>
      <c r="EY78" s="22">
        <v>55</v>
      </c>
      <c r="EZ78" s="22">
        <v>56.95393</v>
      </c>
      <c r="FA78" s="22">
        <v>54.023029999999999</v>
      </c>
      <c r="FB78" s="22">
        <v>55.95393</v>
      </c>
      <c r="FC78" s="22">
        <v>62.861789999999999</v>
      </c>
      <c r="FD78" s="22">
        <v>71.792689999999993</v>
      </c>
      <c r="FE78" s="22">
        <v>79.815719999999999</v>
      </c>
      <c r="FF78" s="22">
        <v>84.861789999999999</v>
      </c>
      <c r="FG78" s="22">
        <v>84.04607</v>
      </c>
      <c r="FH78" s="22">
        <v>83.115179999999995</v>
      </c>
      <c r="FI78" s="22">
        <v>81.161240000000006</v>
      </c>
      <c r="FJ78" s="22">
        <v>81.115179999999995</v>
      </c>
      <c r="FK78" s="22">
        <v>81.115179999999995</v>
      </c>
      <c r="FL78" s="22">
        <v>79.161240000000006</v>
      </c>
      <c r="FM78" s="22">
        <v>75.161240000000006</v>
      </c>
      <c r="FN78" s="22">
        <v>70.115179999999995</v>
      </c>
      <c r="FO78" s="22">
        <v>64.207310000000007</v>
      </c>
      <c r="FP78" s="22">
        <v>60.230350000000001</v>
      </c>
      <c r="FQ78" s="22">
        <v>59.161239999999999</v>
      </c>
      <c r="FR78" s="22">
        <v>60.092140000000001</v>
      </c>
      <c r="FS78" s="22">
        <v>2.0411380000000001</v>
      </c>
      <c r="FT78" s="22">
        <v>9.3808900000000001E-2</v>
      </c>
      <c r="FU78" s="22">
        <v>0.14998210000000001</v>
      </c>
    </row>
    <row r="79" spans="1:177" x14ac:dyDescent="0.3">
      <c r="A79" s="13" t="s">
        <v>226</v>
      </c>
      <c r="B79" s="13" t="s">
        <v>0</v>
      </c>
      <c r="C79" s="13" t="s">
        <v>264</v>
      </c>
      <c r="D79" s="34" t="s">
        <v>242</v>
      </c>
      <c r="E79" s="23" t="s">
        <v>221</v>
      </c>
      <c r="F79" s="23">
        <v>4036</v>
      </c>
      <c r="G79" s="22">
        <v>2.4797750000000001</v>
      </c>
      <c r="H79" s="22">
        <v>2.2129829999999999</v>
      </c>
      <c r="I79" s="22">
        <v>2.050052</v>
      </c>
      <c r="J79" s="22">
        <v>1.952615</v>
      </c>
      <c r="K79" s="22">
        <v>1.913616</v>
      </c>
      <c r="L79" s="22">
        <v>2.1829670000000001</v>
      </c>
      <c r="M79" s="22">
        <v>2.5702780000000001</v>
      </c>
      <c r="N79" s="22">
        <v>2.4677289999999998</v>
      </c>
      <c r="O79" s="22">
        <v>1.671988</v>
      </c>
      <c r="P79" s="22">
        <v>0.86190100000000003</v>
      </c>
      <c r="Q79" s="22">
        <v>0.2508456</v>
      </c>
      <c r="R79" s="22">
        <v>0.124323</v>
      </c>
      <c r="S79" s="22">
        <v>1.08945E-2</v>
      </c>
      <c r="T79" s="22">
        <v>4.0170000000000001E-4</v>
      </c>
      <c r="U79" s="22">
        <v>0.33405099999999999</v>
      </c>
      <c r="V79" s="22">
        <v>1.031844</v>
      </c>
      <c r="W79" s="22">
        <v>1.9192199999999999</v>
      </c>
      <c r="X79" s="22">
        <v>2.9128400000000001</v>
      </c>
      <c r="Y79" s="22">
        <v>3.7895840000000001</v>
      </c>
      <c r="Z79" s="22">
        <v>4.2305359999999999</v>
      </c>
      <c r="AA79" s="22">
        <v>4.2666269999999997</v>
      </c>
      <c r="AB79" s="22">
        <v>3.8992119999999999</v>
      </c>
      <c r="AC79" s="22">
        <v>3.4491740000000002</v>
      </c>
      <c r="AD79" s="22">
        <v>2.8782740000000002</v>
      </c>
      <c r="AE79" s="22">
        <v>-0.2141151</v>
      </c>
      <c r="AF79" s="22">
        <v>-0.32616580000000001</v>
      </c>
      <c r="AG79" s="22">
        <v>-0.29121229999999998</v>
      </c>
      <c r="AH79" s="22">
        <v>-0.29662100000000002</v>
      </c>
      <c r="AI79" s="22">
        <v>-0.34119899999999997</v>
      </c>
      <c r="AJ79" s="22">
        <v>-0.2292332</v>
      </c>
      <c r="AK79" s="22">
        <v>-0.1830746</v>
      </c>
      <c r="AL79" s="22">
        <v>-0.1008872</v>
      </c>
      <c r="AM79" s="22">
        <v>-0.2125706</v>
      </c>
      <c r="AN79" s="22">
        <v>-0.25718619999999998</v>
      </c>
      <c r="AO79" s="22">
        <v>-0.37647849999999999</v>
      </c>
      <c r="AP79" s="22">
        <v>-0.44991229999999999</v>
      </c>
      <c r="AQ79" s="22">
        <v>-0.39728649999999999</v>
      </c>
      <c r="AR79" s="22">
        <v>-0.213894</v>
      </c>
      <c r="AS79" s="22">
        <v>-0.2051056</v>
      </c>
      <c r="AT79" s="22">
        <v>-0.1217935</v>
      </c>
      <c r="AU79" s="22">
        <v>1.50105E-2</v>
      </c>
      <c r="AV79" s="22">
        <v>-2.3949999999999999E-4</v>
      </c>
      <c r="AW79" s="22">
        <v>-3.4409599999999999E-2</v>
      </c>
      <c r="AX79" s="22">
        <v>-6.6003199999999998E-2</v>
      </c>
      <c r="AY79" s="22">
        <v>-0.1106072</v>
      </c>
      <c r="AZ79" s="22">
        <v>-0.17159550000000001</v>
      </c>
      <c r="BA79" s="22">
        <v>-8.2324400000000006E-2</v>
      </c>
      <c r="BB79" s="22">
        <v>-8.3898399999999998E-2</v>
      </c>
      <c r="BC79" s="22">
        <v>-8.1495399999999996E-2</v>
      </c>
      <c r="BD79" s="22">
        <v>-0.18177270000000001</v>
      </c>
      <c r="BE79" s="22">
        <v>-0.17160729999999999</v>
      </c>
      <c r="BF79" s="22">
        <v>-0.18262039999999999</v>
      </c>
      <c r="BG79" s="22">
        <v>-0.23269570000000001</v>
      </c>
      <c r="BH79" s="22">
        <v>-0.13475580000000001</v>
      </c>
      <c r="BI79" s="22">
        <v>-8.2962300000000003E-2</v>
      </c>
      <c r="BJ79" s="22">
        <v>1.00702E-2</v>
      </c>
      <c r="BK79" s="22">
        <v>-9.3474699999999994E-2</v>
      </c>
      <c r="BL79" s="22">
        <v>-0.13335720000000001</v>
      </c>
      <c r="BM79" s="22">
        <v>-0.2480598</v>
      </c>
      <c r="BN79" s="22">
        <v>-0.31364880000000001</v>
      </c>
      <c r="BO79" s="22">
        <v>-0.25624370000000002</v>
      </c>
      <c r="BP79" s="22">
        <v>-6.6700899999999994E-2</v>
      </c>
      <c r="BQ79" s="22">
        <v>-5.7366500000000001E-2</v>
      </c>
      <c r="BR79" s="22">
        <v>1.7774399999999999E-2</v>
      </c>
      <c r="BS79" s="22">
        <v>0.1465313</v>
      </c>
      <c r="BT79" s="22">
        <v>0.135656</v>
      </c>
      <c r="BU79" s="22">
        <v>0.1132341</v>
      </c>
      <c r="BV79" s="22">
        <v>6.7539600000000005E-2</v>
      </c>
      <c r="BW79" s="22">
        <v>4.6924199999999999E-2</v>
      </c>
      <c r="BX79" s="22">
        <v>-3.8462799999999998E-2</v>
      </c>
      <c r="BY79" s="22">
        <v>2.6863100000000001E-2</v>
      </c>
      <c r="BZ79" s="22">
        <v>1.43774E-2</v>
      </c>
      <c r="CA79" s="22">
        <v>1.0356600000000001E-2</v>
      </c>
      <c r="CB79" s="22">
        <v>-8.1766400000000003E-2</v>
      </c>
      <c r="CC79" s="22">
        <v>-8.8769200000000006E-2</v>
      </c>
      <c r="CD79" s="22">
        <v>-0.1036639</v>
      </c>
      <c r="CE79" s="22">
        <v>-0.15754670000000001</v>
      </c>
      <c r="CF79" s="22">
        <v>-6.9320999999999994E-2</v>
      </c>
      <c r="CG79" s="22">
        <v>-1.3624799999999999E-2</v>
      </c>
      <c r="CH79" s="22">
        <v>8.6918899999999993E-2</v>
      </c>
      <c r="CI79" s="22">
        <v>-1.0989199999999999E-2</v>
      </c>
      <c r="CJ79" s="22">
        <v>-4.75936E-2</v>
      </c>
      <c r="CK79" s="22">
        <v>-0.15911739999999999</v>
      </c>
      <c r="CL79" s="22">
        <v>-0.2192732</v>
      </c>
      <c r="CM79" s="22">
        <v>-0.1585579</v>
      </c>
      <c r="CN79" s="22">
        <v>3.5244600000000001E-2</v>
      </c>
      <c r="CO79" s="22">
        <v>4.49571E-2</v>
      </c>
      <c r="CP79" s="22">
        <v>0.1144387</v>
      </c>
      <c r="CQ79" s="22">
        <v>0.23762230000000001</v>
      </c>
      <c r="CR79" s="22">
        <v>0.22977690000000001</v>
      </c>
      <c r="CS79" s="22">
        <v>0.21549170000000001</v>
      </c>
      <c r="CT79" s="22">
        <v>0.16003100000000001</v>
      </c>
      <c r="CU79" s="22">
        <v>0.15603</v>
      </c>
      <c r="CV79" s="22">
        <v>5.3744599999999997E-2</v>
      </c>
      <c r="CW79" s="22">
        <v>0.10248599999999999</v>
      </c>
      <c r="CX79" s="22">
        <v>8.24429E-2</v>
      </c>
      <c r="CY79" s="22">
        <v>0.1022086</v>
      </c>
      <c r="CZ79" s="22">
        <v>1.82398E-2</v>
      </c>
      <c r="DA79" s="22">
        <v>-5.9310999999999999E-3</v>
      </c>
      <c r="DB79" s="22">
        <v>-2.47075E-2</v>
      </c>
      <c r="DC79" s="22">
        <v>-8.2397700000000004E-2</v>
      </c>
      <c r="DD79" s="22">
        <v>-3.8861999999999998E-3</v>
      </c>
      <c r="DE79" s="22">
        <v>5.5712600000000001E-2</v>
      </c>
      <c r="DF79" s="22">
        <v>0.16376769999999999</v>
      </c>
      <c r="DG79" s="22">
        <v>7.1496299999999999E-2</v>
      </c>
      <c r="DH79" s="22">
        <v>3.8170000000000003E-2</v>
      </c>
      <c r="DI79" s="22">
        <v>-7.0175000000000001E-2</v>
      </c>
      <c r="DJ79" s="22">
        <v>-0.1248976</v>
      </c>
      <c r="DK79" s="22">
        <v>-6.0872099999999998E-2</v>
      </c>
      <c r="DL79" s="22">
        <v>0.13719010000000001</v>
      </c>
      <c r="DM79" s="22">
        <v>0.14728079999999999</v>
      </c>
      <c r="DN79" s="22">
        <v>0.21110300000000001</v>
      </c>
      <c r="DO79" s="22">
        <v>0.32871319999999998</v>
      </c>
      <c r="DP79" s="22">
        <v>0.32389770000000001</v>
      </c>
      <c r="DQ79" s="22">
        <v>0.31774930000000001</v>
      </c>
      <c r="DR79" s="22">
        <v>0.25252239999999998</v>
      </c>
      <c r="DS79" s="22">
        <v>0.26513579999999998</v>
      </c>
      <c r="DT79" s="22">
        <v>0.1459519</v>
      </c>
      <c r="DU79" s="22">
        <v>0.17810899999999999</v>
      </c>
      <c r="DV79" s="22">
        <v>0.15050839999999999</v>
      </c>
      <c r="DW79" s="22">
        <v>0.23482829999999999</v>
      </c>
      <c r="DX79" s="22">
        <v>0.162633</v>
      </c>
      <c r="DY79" s="22">
        <v>0.113674</v>
      </c>
      <c r="DZ79" s="22">
        <v>8.92931E-2</v>
      </c>
      <c r="EA79" s="22">
        <v>2.61056E-2</v>
      </c>
      <c r="EB79" s="22">
        <v>9.05913E-2</v>
      </c>
      <c r="EC79" s="22">
        <v>0.15582489999999999</v>
      </c>
      <c r="ED79" s="22">
        <v>0.2747251</v>
      </c>
      <c r="EE79" s="22">
        <v>0.19059219999999999</v>
      </c>
      <c r="EF79" s="22">
        <v>0.161999</v>
      </c>
      <c r="EG79" s="22">
        <v>5.8243700000000002E-2</v>
      </c>
      <c r="EH79" s="22">
        <v>1.13659E-2</v>
      </c>
      <c r="EI79" s="22">
        <v>8.0170699999999998E-2</v>
      </c>
      <c r="EJ79" s="22">
        <v>0.2843832</v>
      </c>
      <c r="EK79" s="22">
        <v>0.2950199</v>
      </c>
      <c r="EL79" s="22">
        <v>0.35067090000000001</v>
      </c>
      <c r="EM79" s="22">
        <v>0.46023399999999998</v>
      </c>
      <c r="EN79" s="22">
        <v>0.45979330000000002</v>
      </c>
      <c r="EO79" s="22">
        <v>0.465393</v>
      </c>
      <c r="EP79" s="22">
        <v>0.3860652</v>
      </c>
      <c r="EQ79" s="22">
        <v>0.42266720000000002</v>
      </c>
      <c r="ER79" s="22">
        <v>0.27908460000000002</v>
      </c>
      <c r="ES79" s="22">
        <v>0.28729650000000001</v>
      </c>
      <c r="ET79" s="22">
        <v>0.24878420000000001</v>
      </c>
      <c r="EU79" s="22">
        <v>52.988410000000002</v>
      </c>
      <c r="EV79" s="22">
        <v>51.982619999999997</v>
      </c>
      <c r="EW79" s="22">
        <v>50.971029999999999</v>
      </c>
      <c r="EX79" s="22">
        <v>49.982619999999997</v>
      </c>
      <c r="EY79" s="22">
        <v>48.994210000000002</v>
      </c>
      <c r="EZ79" s="22">
        <v>47.994210000000002</v>
      </c>
      <c r="FA79" s="22">
        <v>47.982619999999997</v>
      </c>
      <c r="FB79" s="22">
        <v>47.988410000000002</v>
      </c>
      <c r="FC79" s="22">
        <v>56</v>
      </c>
      <c r="FD79" s="22">
        <v>66.994209999999995</v>
      </c>
      <c r="FE79" s="22">
        <v>76.982609999999994</v>
      </c>
      <c r="FF79" s="22">
        <v>84</v>
      </c>
      <c r="FG79" s="22">
        <v>85.005790000000005</v>
      </c>
      <c r="FH79" s="22">
        <v>85</v>
      </c>
      <c r="FI79" s="22">
        <v>86.005790000000005</v>
      </c>
      <c r="FJ79" s="22">
        <v>83.017390000000006</v>
      </c>
      <c r="FK79" s="22">
        <v>82.017390000000006</v>
      </c>
      <c r="FL79" s="22">
        <v>80.017390000000006</v>
      </c>
      <c r="FM79" s="22">
        <v>76.023179999999996</v>
      </c>
      <c r="FN79" s="22">
        <v>70.023179999999996</v>
      </c>
      <c r="FO79" s="22">
        <v>67.005790000000005</v>
      </c>
      <c r="FP79" s="22">
        <v>60.011589999999998</v>
      </c>
      <c r="FQ79" s="22">
        <v>56.982619999999997</v>
      </c>
      <c r="FR79" s="22">
        <v>53.994210000000002</v>
      </c>
      <c r="FS79" s="22">
        <v>1.9517500000000001</v>
      </c>
      <c r="FT79" s="22">
        <v>8.5822099999999998E-2</v>
      </c>
      <c r="FU79" s="22">
        <v>0.1327363</v>
      </c>
    </row>
    <row r="80" spans="1:177" x14ac:dyDescent="0.3">
      <c r="A80" s="13" t="s">
        <v>226</v>
      </c>
      <c r="B80" s="13" t="s">
        <v>0</v>
      </c>
      <c r="C80" s="13" t="s">
        <v>264</v>
      </c>
      <c r="D80" s="34" t="s">
        <v>231</v>
      </c>
      <c r="E80" s="23" t="s">
        <v>219</v>
      </c>
      <c r="F80" s="23">
        <v>13417</v>
      </c>
      <c r="G80" s="22">
        <v>8.9924759999999999</v>
      </c>
      <c r="H80" s="22">
        <v>8.0772750000000002</v>
      </c>
      <c r="I80" s="22">
        <v>7.4151699999999998</v>
      </c>
      <c r="J80" s="22">
        <v>6.9951619999999997</v>
      </c>
      <c r="K80" s="22">
        <v>6.8945179999999997</v>
      </c>
      <c r="L80" s="22">
        <v>7.1846540000000001</v>
      </c>
      <c r="M80" s="22">
        <v>7.8517859999999997</v>
      </c>
      <c r="N80" s="22">
        <v>7.7137250000000002</v>
      </c>
      <c r="O80" s="22">
        <v>6.5436839999999998</v>
      </c>
      <c r="P80" s="22">
        <v>4.8035629999999996</v>
      </c>
      <c r="Q80" s="22">
        <v>3.481268</v>
      </c>
      <c r="R80" s="22">
        <v>2.9679720000000001</v>
      </c>
      <c r="S80" s="22">
        <v>3.2430270000000001</v>
      </c>
      <c r="T80" s="22">
        <v>3.8682949999999998</v>
      </c>
      <c r="U80" s="22">
        <v>4.9210880000000001</v>
      </c>
      <c r="V80" s="22">
        <v>6.8028000000000004</v>
      </c>
      <c r="W80" s="22">
        <v>9.1052409999999995</v>
      </c>
      <c r="X80" s="22">
        <v>11.84718</v>
      </c>
      <c r="Y80" s="22">
        <v>13.790240000000001</v>
      </c>
      <c r="Z80" s="22">
        <v>14.43188</v>
      </c>
      <c r="AA80" s="22">
        <v>14.79</v>
      </c>
      <c r="AB80" s="22">
        <v>14.02463</v>
      </c>
      <c r="AC80" s="22">
        <v>12.27271</v>
      </c>
      <c r="AD80" s="22">
        <v>10.34573</v>
      </c>
      <c r="AE80" s="22">
        <v>-0.78041340000000003</v>
      </c>
      <c r="AF80" s="22">
        <v>-0.82320899999999997</v>
      </c>
      <c r="AG80" s="22">
        <v>-0.71820470000000003</v>
      </c>
      <c r="AH80" s="22">
        <v>-0.62497829999999999</v>
      </c>
      <c r="AI80" s="22">
        <v>-0.55113710000000005</v>
      </c>
      <c r="AJ80" s="22">
        <v>-0.49163420000000002</v>
      </c>
      <c r="AK80" s="22">
        <v>-0.36039260000000001</v>
      </c>
      <c r="AL80" s="22">
        <v>-0.33092129999999997</v>
      </c>
      <c r="AM80" s="22">
        <v>-0.33376090000000003</v>
      </c>
      <c r="AN80" s="22">
        <v>-0.34694419999999998</v>
      </c>
      <c r="AO80" s="22">
        <v>-0.40251809999999999</v>
      </c>
      <c r="AP80" s="22">
        <v>-0.47443239999999998</v>
      </c>
      <c r="AQ80" s="22">
        <v>-0.41276360000000001</v>
      </c>
      <c r="AR80" s="22">
        <v>-0.43086669999999999</v>
      </c>
      <c r="AS80" s="22">
        <v>-0.48268290000000003</v>
      </c>
      <c r="AT80" s="22">
        <v>-0.43220829999999999</v>
      </c>
      <c r="AU80" s="22">
        <v>0.2195098</v>
      </c>
      <c r="AV80" s="22">
        <v>0.45329419999999998</v>
      </c>
      <c r="AW80" s="22">
        <v>0.61920399999999998</v>
      </c>
      <c r="AX80" s="22">
        <v>0.52584920000000002</v>
      </c>
      <c r="AY80" s="22">
        <v>0.42289490000000002</v>
      </c>
      <c r="AZ80" s="22">
        <v>-0.2581638</v>
      </c>
      <c r="BA80" s="22">
        <v>-0.41541679999999997</v>
      </c>
      <c r="BB80" s="22">
        <v>-0.37723590000000001</v>
      </c>
      <c r="BC80" s="22">
        <v>-0.66564950000000001</v>
      </c>
      <c r="BD80" s="22">
        <v>-0.71566689999999999</v>
      </c>
      <c r="BE80" s="22">
        <v>-0.6233244</v>
      </c>
      <c r="BF80" s="22">
        <v>-0.53880030000000001</v>
      </c>
      <c r="BG80" s="22">
        <v>-0.46988170000000001</v>
      </c>
      <c r="BH80" s="22">
        <v>-0.41431400000000002</v>
      </c>
      <c r="BI80" s="22">
        <v>-0.2808406</v>
      </c>
      <c r="BJ80" s="22">
        <v>-0.24703720000000001</v>
      </c>
      <c r="BK80" s="22">
        <v>-0.2448515</v>
      </c>
      <c r="BL80" s="22">
        <v>-0.25299559999999999</v>
      </c>
      <c r="BM80" s="22">
        <v>-0.30008089999999998</v>
      </c>
      <c r="BN80" s="22">
        <v>-0.36147639999999998</v>
      </c>
      <c r="BO80" s="22">
        <v>-0.28808689999999998</v>
      </c>
      <c r="BP80" s="22">
        <v>-0.29831619999999998</v>
      </c>
      <c r="BQ80" s="22">
        <v>-0.345217</v>
      </c>
      <c r="BR80" s="22">
        <v>-0.29153119999999999</v>
      </c>
      <c r="BS80" s="22">
        <v>0.3679248</v>
      </c>
      <c r="BT80" s="22">
        <v>0.60072979999999998</v>
      </c>
      <c r="BU80" s="22">
        <v>0.75922990000000001</v>
      </c>
      <c r="BV80" s="22">
        <v>0.65753950000000005</v>
      </c>
      <c r="BW80" s="22">
        <v>0.55166999999999999</v>
      </c>
      <c r="BX80" s="22">
        <v>-0.13605210000000001</v>
      </c>
      <c r="BY80" s="22">
        <v>-0.3010447</v>
      </c>
      <c r="BZ80" s="22">
        <v>-0.27667900000000001</v>
      </c>
      <c r="CA80" s="22">
        <v>-0.58616429999999997</v>
      </c>
      <c r="CB80" s="22">
        <v>-0.64118350000000002</v>
      </c>
      <c r="CC80" s="22">
        <v>-0.55761050000000001</v>
      </c>
      <c r="CD80" s="22">
        <v>-0.47911369999999998</v>
      </c>
      <c r="CE80" s="22">
        <v>-0.41360429999999998</v>
      </c>
      <c r="CF80" s="22">
        <v>-0.36076219999999998</v>
      </c>
      <c r="CG80" s="22">
        <v>-0.2257431</v>
      </c>
      <c r="CH80" s="22">
        <v>-0.1889393</v>
      </c>
      <c r="CI80" s="22">
        <v>-0.18327309999999999</v>
      </c>
      <c r="CJ80" s="22">
        <v>-0.18792719999999999</v>
      </c>
      <c r="CK80" s="22">
        <v>-0.22913320000000001</v>
      </c>
      <c r="CL80" s="22">
        <v>-0.28324339999999998</v>
      </c>
      <c r="CM80" s="22">
        <v>-0.2017362</v>
      </c>
      <c r="CN80" s="22">
        <v>-0.206512</v>
      </c>
      <c r="CO80" s="22">
        <v>-0.25000860000000003</v>
      </c>
      <c r="CP80" s="22">
        <v>-0.19409870000000001</v>
      </c>
      <c r="CQ80" s="22">
        <v>0.47071669999999999</v>
      </c>
      <c r="CR80" s="22">
        <v>0.70284329999999995</v>
      </c>
      <c r="CS80" s="22">
        <v>0.85621139999999996</v>
      </c>
      <c r="CT80" s="22">
        <v>0.74874790000000002</v>
      </c>
      <c r="CU80" s="22">
        <v>0.64085939999999997</v>
      </c>
      <c r="CV80" s="22">
        <v>-5.14779E-2</v>
      </c>
      <c r="CW80" s="22">
        <v>-0.2218309</v>
      </c>
      <c r="CX80" s="22">
        <v>-0.20703360000000001</v>
      </c>
      <c r="CY80" s="22">
        <v>-0.50667910000000005</v>
      </c>
      <c r="CZ80" s="22">
        <v>-0.56670010000000004</v>
      </c>
      <c r="DA80" s="22">
        <v>-0.49189660000000002</v>
      </c>
      <c r="DB80" s="22">
        <v>-0.41942699999999999</v>
      </c>
      <c r="DC80" s="22">
        <v>-0.35732700000000001</v>
      </c>
      <c r="DD80" s="22">
        <v>-0.3072105</v>
      </c>
      <c r="DE80" s="22">
        <v>-0.17064570000000001</v>
      </c>
      <c r="DF80" s="22">
        <v>-0.1308414</v>
      </c>
      <c r="DG80" s="22">
        <v>-0.1216947</v>
      </c>
      <c r="DH80" s="22">
        <v>-0.1228587</v>
      </c>
      <c r="DI80" s="22">
        <v>-0.15818550000000001</v>
      </c>
      <c r="DJ80" s="22">
        <v>-0.20501040000000001</v>
      </c>
      <c r="DK80" s="22">
        <v>-0.1153855</v>
      </c>
      <c r="DL80" s="22">
        <v>-0.1147079</v>
      </c>
      <c r="DM80" s="22">
        <v>-0.1548002</v>
      </c>
      <c r="DN80" s="22">
        <v>-9.6666100000000005E-2</v>
      </c>
      <c r="DO80" s="22">
        <v>0.57350849999999998</v>
      </c>
      <c r="DP80" s="22">
        <v>0.80495680000000003</v>
      </c>
      <c r="DQ80" s="22">
        <v>0.95319290000000001</v>
      </c>
      <c r="DR80" s="22">
        <v>0.83995620000000004</v>
      </c>
      <c r="DS80" s="22">
        <v>0.73004869999999999</v>
      </c>
      <c r="DT80" s="22">
        <v>3.3096300000000002E-2</v>
      </c>
      <c r="DU80" s="22">
        <v>-0.1426172</v>
      </c>
      <c r="DV80" s="22">
        <v>-0.13738829999999999</v>
      </c>
      <c r="DW80" s="22">
        <v>-0.39191510000000002</v>
      </c>
      <c r="DX80" s="22">
        <v>-0.45915800000000001</v>
      </c>
      <c r="DY80" s="22">
        <v>-0.39701629999999999</v>
      </c>
      <c r="DZ80" s="22">
        <v>-0.33324900000000002</v>
      </c>
      <c r="EA80" s="22">
        <v>-0.27607150000000003</v>
      </c>
      <c r="EB80" s="22">
        <v>-0.22989029999999999</v>
      </c>
      <c r="EC80" s="22">
        <v>-9.10937E-2</v>
      </c>
      <c r="ED80" s="22">
        <v>-4.69573E-2</v>
      </c>
      <c r="EE80" s="22">
        <v>-3.2785399999999999E-2</v>
      </c>
      <c r="EF80" s="22">
        <v>-2.89102E-2</v>
      </c>
      <c r="EG80" s="22">
        <v>-5.5748399999999997E-2</v>
      </c>
      <c r="EH80" s="22">
        <v>-9.2054399999999995E-2</v>
      </c>
      <c r="EI80" s="22">
        <v>9.2911999999999995E-3</v>
      </c>
      <c r="EJ80" s="22">
        <v>1.78426E-2</v>
      </c>
      <c r="EK80" s="22">
        <v>-1.73343E-2</v>
      </c>
      <c r="EL80" s="22">
        <v>4.4011000000000002E-2</v>
      </c>
      <c r="EM80" s="22">
        <v>0.7219236</v>
      </c>
      <c r="EN80" s="22">
        <v>0.95239249999999998</v>
      </c>
      <c r="EO80" s="22">
        <v>1.0932189999999999</v>
      </c>
      <c r="EP80" s="22">
        <v>0.97164669999999997</v>
      </c>
      <c r="EQ80" s="22">
        <v>0.85882380000000003</v>
      </c>
      <c r="ER80" s="22">
        <v>0.15520809999999999</v>
      </c>
      <c r="ES80" s="22">
        <v>-2.8245099999999999E-2</v>
      </c>
      <c r="ET80" s="22">
        <v>-3.68314E-2</v>
      </c>
      <c r="EU80" s="22">
        <v>63.411769999999997</v>
      </c>
      <c r="EV80" s="22">
        <v>62.815390000000001</v>
      </c>
      <c r="EW80" s="22">
        <v>62.049349999999997</v>
      </c>
      <c r="EX80" s="22">
        <v>61.989710000000002</v>
      </c>
      <c r="EY80" s="22">
        <v>61.31223</v>
      </c>
      <c r="EZ80" s="22">
        <v>61.126820000000002</v>
      </c>
      <c r="FA80" s="22">
        <v>60.542000000000002</v>
      </c>
      <c r="FB80" s="22">
        <v>61.476230000000001</v>
      </c>
      <c r="FC80" s="22">
        <v>65.506020000000007</v>
      </c>
      <c r="FD80" s="22">
        <v>70.831400000000002</v>
      </c>
      <c r="FE80" s="22">
        <v>76.254919999999998</v>
      </c>
      <c r="FF80" s="22">
        <v>79.608069999999998</v>
      </c>
      <c r="FG80" s="22">
        <v>81.422730000000001</v>
      </c>
      <c r="FH80" s="22">
        <v>82.814689999999999</v>
      </c>
      <c r="FI80" s="22">
        <v>83.335059999999999</v>
      </c>
      <c r="FJ80" s="22">
        <v>82.756219999999999</v>
      </c>
      <c r="FK80" s="22">
        <v>81.355680000000007</v>
      </c>
      <c r="FL80" s="22">
        <v>79.776439999999994</v>
      </c>
      <c r="FM80" s="22">
        <v>77.105599999999995</v>
      </c>
      <c r="FN80" s="22">
        <v>73.168850000000006</v>
      </c>
      <c r="FO80" s="22">
        <v>68.203900000000004</v>
      </c>
      <c r="FP80" s="22">
        <v>66.24776</v>
      </c>
      <c r="FQ80" s="22">
        <v>64.982339999999994</v>
      </c>
      <c r="FR80" s="22">
        <v>64.178839999999994</v>
      </c>
      <c r="FS80" s="22">
        <v>2.4012150000000001</v>
      </c>
      <c r="FT80" s="22">
        <v>0.1072143</v>
      </c>
      <c r="FU80" s="22">
        <v>0.16408529999999999</v>
      </c>
    </row>
    <row r="81" spans="1:177" x14ac:dyDescent="0.3">
      <c r="A81" s="13" t="s">
        <v>226</v>
      </c>
      <c r="B81" s="13" t="s">
        <v>0</v>
      </c>
      <c r="C81" s="13" t="s">
        <v>264</v>
      </c>
      <c r="D81" s="34" t="s">
        <v>231</v>
      </c>
      <c r="E81" s="23" t="s">
        <v>220</v>
      </c>
      <c r="F81" s="23">
        <v>8060</v>
      </c>
      <c r="G81" s="22">
        <v>4.9044470000000002</v>
      </c>
      <c r="H81" s="22">
        <v>4.4402160000000004</v>
      </c>
      <c r="I81" s="22">
        <v>4.0959919999999999</v>
      </c>
      <c r="J81" s="22">
        <v>3.8611439999999999</v>
      </c>
      <c r="K81" s="22">
        <v>3.7633079999999999</v>
      </c>
      <c r="L81" s="22">
        <v>3.968378</v>
      </c>
      <c r="M81" s="22">
        <v>4.4159139999999999</v>
      </c>
      <c r="N81" s="22">
        <v>4.4849560000000004</v>
      </c>
      <c r="O81" s="22">
        <v>4.0389720000000002</v>
      </c>
      <c r="P81" s="22">
        <v>3.19556</v>
      </c>
      <c r="Q81" s="22">
        <v>2.5158670000000001</v>
      </c>
      <c r="R81" s="22">
        <v>2.1642269999999999</v>
      </c>
      <c r="S81" s="22">
        <v>2.2180420000000001</v>
      </c>
      <c r="T81" s="22">
        <v>2.4006970000000001</v>
      </c>
      <c r="U81" s="22">
        <v>2.777997</v>
      </c>
      <c r="V81" s="22">
        <v>3.6295839999999999</v>
      </c>
      <c r="W81" s="22">
        <v>4.7115729999999996</v>
      </c>
      <c r="X81" s="22">
        <v>6.0875709999999996</v>
      </c>
      <c r="Y81" s="22">
        <v>7.182124</v>
      </c>
      <c r="Z81" s="22">
        <v>7.7083690000000002</v>
      </c>
      <c r="AA81" s="22">
        <v>8.0909329999999997</v>
      </c>
      <c r="AB81" s="22">
        <v>7.65611</v>
      </c>
      <c r="AC81" s="22">
        <v>6.683357</v>
      </c>
      <c r="AD81" s="22">
        <v>5.5878389999999998</v>
      </c>
      <c r="AE81" s="22">
        <v>-0.53043560000000001</v>
      </c>
      <c r="AF81" s="22">
        <v>-0.53779710000000003</v>
      </c>
      <c r="AG81" s="22">
        <v>-0.48386940000000001</v>
      </c>
      <c r="AH81" s="22">
        <v>-0.41564669999999998</v>
      </c>
      <c r="AI81" s="22">
        <v>-0.41352129999999998</v>
      </c>
      <c r="AJ81" s="22">
        <v>-0.32453460000000001</v>
      </c>
      <c r="AK81" s="22">
        <v>-0.1984156</v>
      </c>
      <c r="AL81" s="22">
        <v>-0.21987870000000001</v>
      </c>
      <c r="AM81" s="22">
        <v>-0.21973129999999999</v>
      </c>
      <c r="AN81" s="22">
        <v>-0.2547548</v>
      </c>
      <c r="AO81" s="22">
        <v>-0.28088439999999998</v>
      </c>
      <c r="AP81" s="22">
        <v>-0.3318181</v>
      </c>
      <c r="AQ81" s="22">
        <v>-0.31758839999999999</v>
      </c>
      <c r="AR81" s="22">
        <v>-0.33902719999999997</v>
      </c>
      <c r="AS81" s="22">
        <v>-0.3728593</v>
      </c>
      <c r="AT81" s="22">
        <v>-0.34839999999999999</v>
      </c>
      <c r="AU81" s="22">
        <v>-6.6870100000000002E-2</v>
      </c>
      <c r="AV81" s="22">
        <v>4.7813099999999997E-2</v>
      </c>
      <c r="AW81" s="22">
        <v>0.17641799999999999</v>
      </c>
      <c r="AX81" s="22">
        <v>0.16745869999999999</v>
      </c>
      <c r="AY81" s="22">
        <v>0.12641520000000001</v>
      </c>
      <c r="AZ81" s="22">
        <v>-0.28650979999999998</v>
      </c>
      <c r="BA81" s="22">
        <v>-0.3687551</v>
      </c>
      <c r="BB81" s="22">
        <v>-0.33612910000000001</v>
      </c>
      <c r="BC81" s="22">
        <v>-0.44489289999999998</v>
      </c>
      <c r="BD81" s="22">
        <v>-0.46053640000000001</v>
      </c>
      <c r="BE81" s="22">
        <v>-0.4160933</v>
      </c>
      <c r="BF81" s="22">
        <v>-0.35388969999999997</v>
      </c>
      <c r="BG81" s="22">
        <v>-0.35457100000000003</v>
      </c>
      <c r="BH81" s="22">
        <v>-0.2676789</v>
      </c>
      <c r="BI81" s="22">
        <v>-0.14394209999999999</v>
      </c>
      <c r="BJ81" s="22">
        <v>-0.15787780000000001</v>
      </c>
      <c r="BK81" s="22">
        <v>-0.1549886</v>
      </c>
      <c r="BL81" s="22">
        <v>-0.19002849999999999</v>
      </c>
      <c r="BM81" s="22">
        <v>-0.20733879999999999</v>
      </c>
      <c r="BN81" s="22">
        <v>-0.24998129999999999</v>
      </c>
      <c r="BO81" s="22">
        <v>-0.2280065</v>
      </c>
      <c r="BP81" s="22">
        <v>-0.24391699999999999</v>
      </c>
      <c r="BQ81" s="22">
        <v>-0.27435720000000002</v>
      </c>
      <c r="BR81" s="22">
        <v>-0.2473737</v>
      </c>
      <c r="BS81" s="22">
        <v>3.9728300000000001E-2</v>
      </c>
      <c r="BT81" s="22">
        <v>0.1503853</v>
      </c>
      <c r="BU81" s="22">
        <v>0.27323769999999997</v>
      </c>
      <c r="BV81" s="22">
        <v>0.2613625</v>
      </c>
      <c r="BW81" s="22">
        <v>0.22171479999999999</v>
      </c>
      <c r="BX81" s="22">
        <v>-0.1938481</v>
      </c>
      <c r="BY81" s="22">
        <v>-0.28239219999999998</v>
      </c>
      <c r="BZ81" s="22">
        <v>-0.2612525</v>
      </c>
      <c r="CA81" s="22">
        <v>-0.3856463</v>
      </c>
      <c r="CB81" s="22">
        <v>-0.40702579999999999</v>
      </c>
      <c r="CC81" s="22">
        <v>-0.36915170000000003</v>
      </c>
      <c r="CD81" s="22">
        <v>-0.31111699999999998</v>
      </c>
      <c r="CE81" s="22">
        <v>-0.31374229999999997</v>
      </c>
      <c r="CF81" s="22">
        <v>-0.2283007</v>
      </c>
      <c r="CG81" s="22">
        <v>-0.1062138</v>
      </c>
      <c r="CH81" s="22">
        <v>-0.11493630000000001</v>
      </c>
      <c r="CI81" s="22">
        <v>-0.110148</v>
      </c>
      <c r="CJ81" s="22">
        <v>-0.1451993</v>
      </c>
      <c r="CK81" s="22">
        <v>-0.15640129999999999</v>
      </c>
      <c r="CL81" s="22">
        <v>-0.19330149999999999</v>
      </c>
      <c r="CM81" s="22">
        <v>-0.16596240000000001</v>
      </c>
      <c r="CN81" s="22">
        <v>-0.17804400000000001</v>
      </c>
      <c r="CO81" s="22">
        <v>-0.20613500000000001</v>
      </c>
      <c r="CP81" s="22">
        <v>-0.17740320000000001</v>
      </c>
      <c r="CQ81" s="22">
        <v>0.1135581</v>
      </c>
      <c r="CR81" s="22">
        <v>0.2214265</v>
      </c>
      <c r="CS81" s="22">
        <v>0.34029480000000001</v>
      </c>
      <c r="CT81" s="22">
        <v>0.32640000000000002</v>
      </c>
      <c r="CU81" s="22">
        <v>0.287719</v>
      </c>
      <c r="CV81" s="22">
        <v>-0.12967090000000001</v>
      </c>
      <c r="CW81" s="22">
        <v>-0.22257759999999999</v>
      </c>
      <c r="CX81" s="22">
        <v>-0.2093932</v>
      </c>
      <c r="CY81" s="22">
        <v>-0.32639980000000002</v>
      </c>
      <c r="CZ81" s="22">
        <v>-0.35351519999999997</v>
      </c>
      <c r="DA81" s="22">
        <v>-0.3222102</v>
      </c>
      <c r="DB81" s="22">
        <v>-0.26834429999999998</v>
      </c>
      <c r="DC81" s="22">
        <v>-0.27291349999999998</v>
      </c>
      <c r="DD81" s="22">
        <v>-0.1889226</v>
      </c>
      <c r="DE81" s="22">
        <v>-6.8485599999999994E-2</v>
      </c>
      <c r="DF81" s="22">
        <v>-7.1994699999999995E-2</v>
      </c>
      <c r="DG81" s="22">
        <v>-6.5307400000000002E-2</v>
      </c>
      <c r="DH81" s="22">
        <v>-0.1003701</v>
      </c>
      <c r="DI81" s="22">
        <v>-0.1054638</v>
      </c>
      <c r="DJ81" s="22">
        <v>-0.13662160000000001</v>
      </c>
      <c r="DK81" s="22">
        <v>-0.10391830000000001</v>
      </c>
      <c r="DL81" s="22">
        <v>-0.1121709</v>
      </c>
      <c r="DM81" s="22">
        <v>-0.1379128</v>
      </c>
      <c r="DN81" s="22">
        <v>-0.10743270000000001</v>
      </c>
      <c r="DO81" s="22">
        <v>0.18738779999999999</v>
      </c>
      <c r="DP81" s="22">
        <v>0.2924677</v>
      </c>
      <c r="DQ81" s="22">
        <v>0.40735179999999999</v>
      </c>
      <c r="DR81" s="22">
        <v>0.3914376</v>
      </c>
      <c r="DS81" s="22">
        <v>0.35372320000000002</v>
      </c>
      <c r="DT81" s="22">
        <v>-6.5493700000000002E-2</v>
      </c>
      <c r="DU81" s="22">
        <v>-0.16276289999999999</v>
      </c>
      <c r="DV81" s="22">
        <v>-0.1575339</v>
      </c>
      <c r="DW81" s="22">
        <v>-0.24085709999999999</v>
      </c>
      <c r="DX81" s="22">
        <v>-0.27625440000000001</v>
      </c>
      <c r="DY81" s="22">
        <v>-0.2544341</v>
      </c>
      <c r="DZ81" s="22">
        <v>-0.2065873</v>
      </c>
      <c r="EA81" s="22">
        <v>-0.2139633</v>
      </c>
      <c r="EB81" s="22">
        <v>-0.13206689999999999</v>
      </c>
      <c r="EC81" s="22">
        <v>-1.40121E-2</v>
      </c>
      <c r="ED81" s="22">
        <v>-9.9938000000000006E-3</v>
      </c>
      <c r="EE81" s="22">
        <v>-5.6470000000000001E-4</v>
      </c>
      <c r="EF81" s="22">
        <v>-3.5643800000000003E-2</v>
      </c>
      <c r="EG81" s="22">
        <v>-3.1918200000000001E-2</v>
      </c>
      <c r="EH81" s="22">
        <v>-5.4784800000000002E-2</v>
      </c>
      <c r="EI81" s="22">
        <v>-1.43365E-2</v>
      </c>
      <c r="EJ81" s="22">
        <v>-1.7060700000000002E-2</v>
      </c>
      <c r="EK81" s="22">
        <v>-3.94107E-2</v>
      </c>
      <c r="EL81" s="22">
        <v>-6.4063999999999996E-3</v>
      </c>
      <c r="EM81" s="22">
        <v>0.29398619999999998</v>
      </c>
      <c r="EN81" s="22">
        <v>0.39504</v>
      </c>
      <c r="EO81" s="22">
        <v>0.50417160000000005</v>
      </c>
      <c r="EP81" s="22">
        <v>0.48534139999999998</v>
      </c>
      <c r="EQ81" s="22">
        <v>0.4490228</v>
      </c>
      <c r="ER81" s="22">
        <v>2.7168000000000001E-2</v>
      </c>
      <c r="ES81" s="22">
        <v>-7.6399999999999996E-2</v>
      </c>
      <c r="ET81" s="22">
        <v>-8.2657300000000003E-2</v>
      </c>
      <c r="EU81" s="22">
        <v>63.883989999999997</v>
      </c>
      <c r="EV81" s="22">
        <v>63.733029999999999</v>
      </c>
      <c r="EW81" s="22">
        <v>63.399479999999997</v>
      </c>
      <c r="EX81" s="22">
        <v>63.477409999999999</v>
      </c>
      <c r="EY81" s="22">
        <v>63.377079999999999</v>
      </c>
      <c r="EZ81" s="22">
        <v>63.285139999999998</v>
      </c>
      <c r="FA81" s="22">
        <v>62.82687</v>
      </c>
      <c r="FB81" s="22">
        <v>62.969639999999998</v>
      </c>
      <c r="FC81" s="22">
        <v>64.395610000000005</v>
      </c>
      <c r="FD81" s="22">
        <v>67.262429999999995</v>
      </c>
      <c r="FE81" s="22">
        <v>71.907150000000001</v>
      </c>
      <c r="FF81" s="22">
        <v>75.404259999999994</v>
      </c>
      <c r="FG81" s="22">
        <v>76.70505</v>
      </c>
      <c r="FH81" s="22">
        <v>77.188010000000006</v>
      </c>
      <c r="FI81" s="22">
        <v>77.484989999999996</v>
      </c>
      <c r="FJ81" s="22">
        <v>77.116510000000005</v>
      </c>
      <c r="FK81" s="22">
        <v>75.992620000000002</v>
      </c>
      <c r="FL81" s="22">
        <v>74.718190000000007</v>
      </c>
      <c r="FM81" s="22">
        <v>72.444230000000005</v>
      </c>
      <c r="FN81" s="22">
        <v>69.24991</v>
      </c>
      <c r="FO81" s="22">
        <v>66.139579999999995</v>
      </c>
      <c r="FP81" s="22">
        <v>64.970600000000005</v>
      </c>
      <c r="FQ81" s="22">
        <v>64.316580000000002</v>
      </c>
      <c r="FR81" s="22">
        <v>64.118979999999993</v>
      </c>
      <c r="FS81" s="22">
        <v>1.8452120000000001</v>
      </c>
      <c r="FT81" s="22">
        <v>8.1133399999999994E-2</v>
      </c>
      <c r="FU81" s="22">
        <v>0.1173641</v>
      </c>
    </row>
    <row r="82" spans="1:177" x14ac:dyDescent="0.3">
      <c r="A82" s="13" t="s">
        <v>226</v>
      </c>
      <c r="B82" s="13" t="s">
        <v>0</v>
      </c>
      <c r="C82" s="13" t="s">
        <v>264</v>
      </c>
      <c r="D82" s="34" t="s">
        <v>231</v>
      </c>
      <c r="E82" s="23" t="s">
        <v>221</v>
      </c>
      <c r="F82" s="23">
        <v>5357</v>
      </c>
      <c r="G82" s="22">
        <v>4.0862410000000002</v>
      </c>
      <c r="H82" s="22">
        <v>3.6343730000000001</v>
      </c>
      <c r="I82" s="22">
        <v>3.3184279999999999</v>
      </c>
      <c r="J82" s="22">
        <v>3.1331790000000002</v>
      </c>
      <c r="K82" s="22">
        <v>3.1307339999999999</v>
      </c>
      <c r="L82" s="22">
        <v>3.2150029999999998</v>
      </c>
      <c r="M82" s="22">
        <v>3.436893</v>
      </c>
      <c r="N82" s="22">
        <v>3.2282639999999998</v>
      </c>
      <c r="O82" s="22">
        <v>2.5039729999999998</v>
      </c>
      <c r="P82" s="22">
        <v>1.607227</v>
      </c>
      <c r="Q82" s="22">
        <v>0.96456960000000003</v>
      </c>
      <c r="R82" s="22">
        <v>0.80822590000000005</v>
      </c>
      <c r="S82" s="22">
        <v>1.0294030000000001</v>
      </c>
      <c r="T82" s="22">
        <v>1.4729319999999999</v>
      </c>
      <c r="U82" s="22">
        <v>2.1497540000000002</v>
      </c>
      <c r="V82" s="22">
        <v>3.1812990000000001</v>
      </c>
      <c r="W82" s="22">
        <v>4.4053370000000003</v>
      </c>
      <c r="X82" s="22">
        <v>5.7699480000000003</v>
      </c>
      <c r="Y82" s="22">
        <v>6.6159540000000003</v>
      </c>
      <c r="Z82" s="22">
        <v>6.728116</v>
      </c>
      <c r="AA82" s="22">
        <v>6.7015209999999996</v>
      </c>
      <c r="AB82" s="22">
        <v>6.3727710000000002</v>
      </c>
      <c r="AC82" s="22">
        <v>5.592536</v>
      </c>
      <c r="AD82" s="22">
        <v>4.7620329999999997</v>
      </c>
      <c r="AE82" s="22">
        <v>-0.33127489999999998</v>
      </c>
      <c r="AF82" s="22">
        <v>-0.36261389999999999</v>
      </c>
      <c r="AG82" s="22">
        <v>-0.299626</v>
      </c>
      <c r="AH82" s="22">
        <v>-0.26874969999999998</v>
      </c>
      <c r="AI82" s="22">
        <v>-0.19401840000000001</v>
      </c>
      <c r="AJ82" s="22">
        <v>-0.22234100000000001</v>
      </c>
      <c r="AK82" s="22">
        <v>-0.21729860000000001</v>
      </c>
      <c r="AL82" s="22">
        <v>-0.17015649999999999</v>
      </c>
      <c r="AM82" s="22">
        <v>-0.17563290000000001</v>
      </c>
      <c r="AN82" s="22">
        <v>-0.15711</v>
      </c>
      <c r="AO82" s="22">
        <v>-0.19309190000000001</v>
      </c>
      <c r="AP82" s="22">
        <v>-0.2170858</v>
      </c>
      <c r="AQ82" s="22">
        <v>-0.1788324</v>
      </c>
      <c r="AR82" s="22">
        <v>-0.18134259999999999</v>
      </c>
      <c r="AS82" s="22">
        <v>-0.20245650000000001</v>
      </c>
      <c r="AT82" s="22">
        <v>-0.17808879999999999</v>
      </c>
      <c r="AU82" s="22">
        <v>0.1904208</v>
      </c>
      <c r="AV82" s="22">
        <v>0.30840590000000001</v>
      </c>
      <c r="AW82" s="22">
        <v>0.34886519999999999</v>
      </c>
      <c r="AX82" s="22">
        <v>0.26815080000000002</v>
      </c>
      <c r="AY82" s="22">
        <v>0.20773910000000001</v>
      </c>
      <c r="AZ82" s="22">
        <v>-5.3018900000000001E-2</v>
      </c>
      <c r="BA82" s="22">
        <v>-0.1237103</v>
      </c>
      <c r="BB82" s="22">
        <v>-0.1082347</v>
      </c>
      <c r="BC82" s="22">
        <v>-0.25577260000000002</v>
      </c>
      <c r="BD82" s="22">
        <v>-0.28885080000000002</v>
      </c>
      <c r="BE82" s="22">
        <v>-0.23484679999999999</v>
      </c>
      <c r="BF82" s="22">
        <v>-0.21020810000000001</v>
      </c>
      <c r="BG82" s="22">
        <v>-0.13915620000000001</v>
      </c>
      <c r="BH82" s="22">
        <v>-0.17057320000000001</v>
      </c>
      <c r="BI82" s="22">
        <v>-0.15949869999999999</v>
      </c>
      <c r="BJ82" s="22">
        <v>-0.1136953</v>
      </c>
      <c r="BK82" s="22">
        <v>-0.1149604</v>
      </c>
      <c r="BL82" s="22">
        <v>-8.9324799999999996E-2</v>
      </c>
      <c r="BM82" s="22">
        <v>-0.1223626</v>
      </c>
      <c r="BN82" s="22">
        <v>-0.1399581</v>
      </c>
      <c r="BO82" s="22">
        <v>-9.2807299999999995E-2</v>
      </c>
      <c r="BP82" s="22">
        <v>-8.9505399999999999E-2</v>
      </c>
      <c r="BQ82" s="22">
        <v>-0.1069929</v>
      </c>
      <c r="BR82" s="22">
        <v>-8.0451599999999998E-2</v>
      </c>
      <c r="BS82" s="22">
        <v>0.2932786</v>
      </c>
      <c r="BT82" s="22">
        <v>0.4141146</v>
      </c>
      <c r="BU82" s="22">
        <v>0.44990920000000001</v>
      </c>
      <c r="BV82" s="22">
        <v>0.36018899999999998</v>
      </c>
      <c r="BW82" s="22">
        <v>0.29381560000000001</v>
      </c>
      <c r="BX82" s="22">
        <v>2.59291E-2</v>
      </c>
      <c r="BY82" s="22">
        <v>-4.9248E-2</v>
      </c>
      <c r="BZ82" s="22">
        <v>-4.1454199999999997E-2</v>
      </c>
      <c r="CA82" s="22">
        <v>-0.20347989999999999</v>
      </c>
      <c r="CB82" s="22">
        <v>-0.23776269999999999</v>
      </c>
      <c r="CC82" s="22">
        <v>-0.18998100000000001</v>
      </c>
      <c r="CD82" s="22">
        <v>-0.16966239999999999</v>
      </c>
      <c r="CE82" s="22">
        <v>-0.10115879999999999</v>
      </c>
      <c r="CF82" s="22">
        <v>-0.13471900000000001</v>
      </c>
      <c r="CG82" s="22">
        <v>-0.11946660000000001</v>
      </c>
      <c r="CH82" s="22">
        <v>-7.4590500000000004E-2</v>
      </c>
      <c r="CI82" s="22">
        <v>-7.2938799999999998E-2</v>
      </c>
      <c r="CJ82" s="22">
        <v>-4.2376999999999998E-2</v>
      </c>
      <c r="CK82" s="22">
        <v>-7.3375700000000002E-2</v>
      </c>
      <c r="CL82" s="22">
        <v>-8.6539599999999994E-2</v>
      </c>
      <c r="CM82" s="22">
        <v>-3.3226499999999999E-2</v>
      </c>
      <c r="CN82" s="22">
        <v>-2.5899200000000001E-2</v>
      </c>
      <c r="CO82" s="22">
        <v>-4.08752E-2</v>
      </c>
      <c r="CP82" s="22">
        <v>-1.28285E-2</v>
      </c>
      <c r="CQ82" s="22">
        <v>0.3645177</v>
      </c>
      <c r="CR82" s="22">
        <v>0.48732799999999998</v>
      </c>
      <c r="CS82" s="22">
        <v>0.51989200000000002</v>
      </c>
      <c r="CT82" s="22">
        <v>0.42393429999999999</v>
      </c>
      <c r="CU82" s="22">
        <v>0.35343190000000002</v>
      </c>
      <c r="CV82" s="22">
        <v>8.0608200000000005E-2</v>
      </c>
      <c r="CW82" s="22">
        <v>2.3243999999999999E-3</v>
      </c>
      <c r="CX82" s="22">
        <v>4.7977999999999996E-3</v>
      </c>
      <c r="CY82" s="22">
        <v>-0.15118719999999999</v>
      </c>
      <c r="CZ82" s="22">
        <v>-0.1866746</v>
      </c>
      <c r="DA82" s="22">
        <v>-0.1451151</v>
      </c>
      <c r="DB82" s="22">
        <v>-0.1291167</v>
      </c>
      <c r="DC82" s="22">
        <v>-6.3161400000000006E-2</v>
      </c>
      <c r="DD82" s="22">
        <v>-9.88647E-2</v>
      </c>
      <c r="DE82" s="22">
        <v>-7.9434500000000005E-2</v>
      </c>
      <c r="DF82" s="22">
        <v>-3.5485700000000002E-2</v>
      </c>
      <c r="DG82" s="22">
        <v>-3.0917199999999999E-2</v>
      </c>
      <c r="DH82" s="22">
        <v>4.5709000000000001E-3</v>
      </c>
      <c r="DI82" s="22">
        <v>-2.4388799999999999E-2</v>
      </c>
      <c r="DJ82" s="22">
        <v>-3.3121200000000003E-2</v>
      </c>
      <c r="DK82" s="22">
        <v>2.6354200000000001E-2</v>
      </c>
      <c r="DL82" s="22">
        <v>3.7706999999999997E-2</v>
      </c>
      <c r="DM82" s="22">
        <v>2.52426E-2</v>
      </c>
      <c r="DN82" s="22">
        <v>5.4794700000000002E-2</v>
      </c>
      <c r="DO82" s="22">
        <v>0.4357567</v>
      </c>
      <c r="DP82" s="22">
        <v>0.56054150000000003</v>
      </c>
      <c r="DQ82" s="22">
        <v>0.58987469999999997</v>
      </c>
      <c r="DR82" s="22">
        <v>0.48767969999999999</v>
      </c>
      <c r="DS82" s="22">
        <v>0.41304819999999998</v>
      </c>
      <c r="DT82" s="22">
        <v>0.1352873</v>
      </c>
      <c r="DU82" s="22">
        <v>5.3896800000000002E-2</v>
      </c>
      <c r="DV82" s="22">
        <v>5.1049700000000003E-2</v>
      </c>
      <c r="DW82" s="22">
        <v>-7.5684899999999999E-2</v>
      </c>
      <c r="DX82" s="22">
        <v>-0.1129115</v>
      </c>
      <c r="DY82" s="22">
        <v>-8.0335900000000002E-2</v>
      </c>
      <c r="DZ82" s="22">
        <v>-7.0575100000000002E-2</v>
      </c>
      <c r="EA82" s="22">
        <v>-8.2991999999999996E-3</v>
      </c>
      <c r="EB82" s="22">
        <v>-4.7096899999999997E-2</v>
      </c>
      <c r="EC82" s="22">
        <v>-2.16346E-2</v>
      </c>
      <c r="ED82" s="22">
        <v>2.0975500000000001E-2</v>
      </c>
      <c r="EE82" s="22">
        <v>2.9755299999999998E-2</v>
      </c>
      <c r="EF82" s="22">
        <v>7.2356100000000007E-2</v>
      </c>
      <c r="EG82" s="22">
        <v>4.63405E-2</v>
      </c>
      <c r="EH82" s="22">
        <v>4.40066E-2</v>
      </c>
      <c r="EI82" s="22">
        <v>0.1123793</v>
      </c>
      <c r="EJ82" s="22">
        <v>0.1295443</v>
      </c>
      <c r="EK82" s="22">
        <v>0.1207062</v>
      </c>
      <c r="EL82" s="22">
        <v>0.15243180000000001</v>
      </c>
      <c r="EM82" s="22">
        <v>0.53861460000000005</v>
      </c>
      <c r="EN82" s="22">
        <v>0.66625009999999996</v>
      </c>
      <c r="EO82" s="22">
        <v>0.69091880000000006</v>
      </c>
      <c r="EP82" s="22">
        <v>0.57971790000000001</v>
      </c>
      <c r="EQ82" s="22">
        <v>0.49912469999999998</v>
      </c>
      <c r="ER82" s="22">
        <v>0.21423519999999999</v>
      </c>
      <c r="ES82" s="22">
        <v>0.1283591</v>
      </c>
      <c r="ET82" s="22">
        <v>0.1178302</v>
      </c>
      <c r="EU82" s="22">
        <v>62.698210000000003</v>
      </c>
      <c r="EV82" s="22">
        <v>61.428899999999999</v>
      </c>
      <c r="EW82" s="22">
        <v>60.009430000000002</v>
      </c>
      <c r="EX82" s="22">
        <v>59.741970000000002</v>
      </c>
      <c r="EY82" s="22">
        <v>58.192520000000002</v>
      </c>
      <c r="EZ82" s="22">
        <v>57.865900000000003</v>
      </c>
      <c r="FA82" s="22">
        <v>57.089860000000002</v>
      </c>
      <c r="FB82" s="22">
        <v>59.219850000000001</v>
      </c>
      <c r="FC82" s="22">
        <v>67.18365</v>
      </c>
      <c r="FD82" s="22">
        <v>76.22354</v>
      </c>
      <c r="FE82" s="22">
        <v>82.823660000000004</v>
      </c>
      <c r="FF82" s="22">
        <v>85.959249999999997</v>
      </c>
      <c r="FG82" s="22">
        <v>88.550200000000004</v>
      </c>
      <c r="FH82" s="22">
        <v>91.315430000000006</v>
      </c>
      <c r="FI82" s="22">
        <v>92.173339999999996</v>
      </c>
      <c r="FJ82" s="22">
        <v>91.276679999999999</v>
      </c>
      <c r="FK82" s="22">
        <v>89.458150000000003</v>
      </c>
      <c r="FL82" s="22">
        <v>87.418400000000005</v>
      </c>
      <c r="FM82" s="22">
        <v>84.147940000000006</v>
      </c>
      <c r="FN82" s="22">
        <v>79.089500000000001</v>
      </c>
      <c r="FO82" s="22">
        <v>71.322540000000004</v>
      </c>
      <c r="FP82" s="22">
        <v>68.177189999999996</v>
      </c>
      <c r="FQ82" s="22">
        <v>65.988039999999998</v>
      </c>
      <c r="FR82" s="22">
        <v>64.269130000000004</v>
      </c>
      <c r="FS82" s="22">
        <v>1.514578</v>
      </c>
      <c r="FT82" s="22">
        <v>6.9463999999999998E-2</v>
      </c>
      <c r="FU82" s="22">
        <v>0.1142416</v>
      </c>
    </row>
    <row r="83" spans="1:177" x14ac:dyDescent="0.3">
      <c r="A83" s="13" t="s">
        <v>226</v>
      </c>
      <c r="B83" s="13" t="s">
        <v>0</v>
      </c>
      <c r="C83" s="13" t="s">
        <v>264</v>
      </c>
      <c r="D83" s="34" t="s">
        <v>243</v>
      </c>
      <c r="E83" s="23" t="s">
        <v>219</v>
      </c>
      <c r="F83" s="23">
        <v>13417</v>
      </c>
      <c r="G83" s="22">
        <v>11.308070000000001</v>
      </c>
      <c r="H83" s="22">
        <v>10.063980000000001</v>
      </c>
      <c r="I83" s="22">
        <v>9.290006</v>
      </c>
      <c r="J83" s="22">
        <v>8.5878409999999992</v>
      </c>
      <c r="K83" s="22">
        <v>8.2733360000000005</v>
      </c>
      <c r="L83" s="22">
        <v>8.4421940000000006</v>
      </c>
      <c r="M83" s="22">
        <v>9.2271590000000003</v>
      </c>
      <c r="N83" s="22">
        <v>8.9018920000000001</v>
      </c>
      <c r="O83" s="22">
        <v>7.6663319999999997</v>
      </c>
      <c r="P83" s="22">
        <v>6.7507599999999996</v>
      </c>
      <c r="Q83" s="22">
        <v>6.2037649999999998</v>
      </c>
      <c r="R83" s="22">
        <v>6.3124589999999996</v>
      </c>
      <c r="S83" s="22">
        <v>7.2001819999999999</v>
      </c>
      <c r="T83" s="22">
        <v>8.2181069999999998</v>
      </c>
      <c r="U83" s="22">
        <v>9.4776710000000008</v>
      </c>
      <c r="V83" s="22">
        <v>11.516299999999999</v>
      </c>
      <c r="W83" s="22">
        <v>13.61993</v>
      </c>
      <c r="X83" s="22">
        <v>16.291709999999998</v>
      </c>
      <c r="Y83" s="22">
        <v>17.937639999999998</v>
      </c>
      <c r="Z83" s="22">
        <v>18.419229999999999</v>
      </c>
      <c r="AA83" s="22">
        <v>18.580190000000002</v>
      </c>
      <c r="AB83" s="22">
        <v>17.472339999999999</v>
      </c>
      <c r="AC83" s="22">
        <v>14.93459</v>
      </c>
      <c r="AD83" s="22">
        <v>12.419460000000001</v>
      </c>
      <c r="AE83" s="22">
        <v>-1.165986</v>
      </c>
      <c r="AF83" s="22">
        <v>-1.001004</v>
      </c>
      <c r="AG83" s="22">
        <v>-0.80728869999999997</v>
      </c>
      <c r="AH83" s="22">
        <v>-0.73550599999999999</v>
      </c>
      <c r="AI83" s="22">
        <v>-0.66671029999999998</v>
      </c>
      <c r="AJ83" s="22">
        <v>-0.54195090000000001</v>
      </c>
      <c r="AK83" s="22">
        <v>-0.31487100000000001</v>
      </c>
      <c r="AL83" s="22">
        <v>-0.18759429999999999</v>
      </c>
      <c r="AM83" s="22">
        <v>-0.1752977</v>
      </c>
      <c r="AN83" s="22">
        <v>-0.1374359</v>
      </c>
      <c r="AO83" s="22">
        <v>-0.2379752</v>
      </c>
      <c r="AP83" s="22">
        <v>-0.53464590000000001</v>
      </c>
      <c r="AQ83" s="22">
        <v>-0.35835230000000001</v>
      </c>
      <c r="AR83" s="22">
        <v>-0.36375730000000001</v>
      </c>
      <c r="AS83" s="22">
        <v>-0.25646619999999998</v>
      </c>
      <c r="AT83" s="22">
        <v>-0.18019930000000001</v>
      </c>
      <c r="AU83" s="22">
        <v>0.59142079999999997</v>
      </c>
      <c r="AV83" s="22">
        <v>0.80885989999999997</v>
      </c>
      <c r="AW83" s="22">
        <v>0.82145190000000001</v>
      </c>
      <c r="AX83" s="22">
        <v>0.70896020000000004</v>
      </c>
      <c r="AY83" s="22">
        <v>0.56368600000000002</v>
      </c>
      <c r="AZ83" s="22">
        <v>-0.46667360000000002</v>
      </c>
      <c r="BA83" s="22">
        <v>-0.86006389999999999</v>
      </c>
      <c r="BB83" s="22">
        <v>-0.8027512</v>
      </c>
      <c r="BC83" s="22">
        <v>-1.0180750000000001</v>
      </c>
      <c r="BD83" s="22">
        <v>-0.86189570000000004</v>
      </c>
      <c r="BE83" s="22">
        <v>-0.6831663</v>
      </c>
      <c r="BF83" s="22">
        <v>-0.62399470000000001</v>
      </c>
      <c r="BG83" s="22">
        <v>-0.56071939999999998</v>
      </c>
      <c r="BH83" s="22">
        <v>-0.44313449999999999</v>
      </c>
      <c r="BI83" s="22">
        <v>-0.21264820000000001</v>
      </c>
      <c r="BJ83" s="22">
        <v>-7.4763200000000002E-2</v>
      </c>
      <c r="BK83" s="22">
        <v>-5.5818E-2</v>
      </c>
      <c r="BL83" s="22">
        <v>-6.1288999999999996E-3</v>
      </c>
      <c r="BM83" s="22">
        <v>-9.5817100000000002E-2</v>
      </c>
      <c r="BN83" s="22">
        <v>-0.37339509999999998</v>
      </c>
      <c r="BO83" s="22">
        <v>-0.1792414</v>
      </c>
      <c r="BP83" s="22">
        <v>-0.17413380000000001</v>
      </c>
      <c r="BQ83" s="22">
        <v>-5.4740499999999997E-2</v>
      </c>
      <c r="BR83" s="22">
        <v>2.57954E-2</v>
      </c>
      <c r="BS83" s="22">
        <v>0.80086729999999995</v>
      </c>
      <c r="BT83" s="22">
        <v>1.018051</v>
      </c>
      <c r="BU83" s="22">
        <v>1.021091</v>
      </c>
      <c r="BV83" s="22">
        <v>0.89723430000000004</v>
      </c>
      <c r="BW83" s="22">
        <v>0.74914400000000003</v>
      </c>
      <c r="BX83" s="22">
        <v>-0.29030359999999999</v>
      </c>
      <c r="BY83" s="22">
        <v>-0.69598539999999998</v>
      </c>
      <c r="BZ83" s="22">
        <v>-0.66042880000000004</v>
      </c>
      <c r="CA83" s="22">
        <v>-0.91563249999999996</v>
      </c>
      <c r="CB83" s="22">
        <v>-0.76554979999999995</v>
      </c>
      <c r="CC83" s="22">
        <v>-0.59719960000000005</v>
      </c>
      <c r="CD83" s="22">
        <v>-0.54676230000000003</v>
      </c>
      <c r="CE83" s="22">
        <v>-0.48731039999999998</v>
      </c>
      <c r="CF83" s="22">
        <v>-0.37469459999999999</v>
      </c>
      <c r="CG83" s="22">
        <v>-0.1418489</v>
      </c>
      <c r="CH83" s="22">
        <v>3.3833000000000001E-3</v>
      </c>
      <c r="CI83" s="22">
        <v>2.6933200000000001E-2</v>
      </c>
      <c r="CJ83" s="22">
        <v>8.4814000000000001E-2</v>
      </c>
      <c r="CK83" s="22">
        <v>2.6411E-3</v>
      </c>
      <c r="CL83" s="22">
        <v>-0.26171329999999998</v>
      </c>
      <c r="CM83" s="22">
        <v>-5.5189599999999998E-2</v>
      </c>
      <c r="CN83" s="22">
        <v>-4.2801100000000002E-2</v>
      </c>
      <c r="CO83" s="22">
        <v>8.49742E-2</v>
      </c>
      <c r="CP83" s="22">
        <v>0.1684667</v>
      </c>
      <c r="CQ83" s="22">
        <v>0.94592929999999997</v>
      </c>
      <c r="CR83" s="22">
        <v>1.1629370000000001</v>
      </c>
      <c r="CS83" s="22">
        <v>1.1593610000000001</v>
      </c>
      <c r="CT83" s="22">
        <v>1.0276320000000001</v>
      </c>
      <c r="CU83" s="22">
        <v>0.87759149999999997</v>
      </c>
      <c r="CV83" s="22">
        <v>-0.1681503</v>
      </c>
      <c r="CW83" s="22">
        <v>-0.58234520000000001</v>
      </c>
      <c r="CX83" s="22">
        <v>-0.56185669999999999</v>
      </c>
      <c r="CY83" s="22">
        <v>-0.81318970000000002</v>
      </c>
      <c r="CZ83" s="22">
        <v>-0.66920400000000002</v>
      </c>
      <c r="DA83" s="22">
        <v>-0.51123269999999998</v>
      </c>
      <c r="DB83" s="22">
        <v>-0.4695299</v>
      </c>
      <c r="DC83" s="22">
        <v>-0.41390149999999998</v>
      </c>
      <c r="DD83" s="22">
        <v>-0.30625469999999999</v>
      </c>
      <c r="DE83" s="22">
        <v>-7.1049600000000004E-2</v>
      </c>
      <c r="DF83" s="22">
        <v>8.1529699999999997E-2</v>
      </c>
      <c r="DG83" s="22">
        <v>0.1096845</v>
      </c>
      <c r="DH83" s="22">
        <v>0.17575689999999999</v>
      </c>
      <c r="DI83" s="22">
        <v>0.1010993</v>
      </c>
      <c r="DJ83" s="22">
        <v>-0.15003150000000001</v>
      </c>
      <c r="DK83" s="22">
        <v>6.8862099999999996E-2</v>
      </c>
      <c r="DL83" s="22">
        <v>8.8531600000000002E-2</v>
      </c>
      <c r="DM83" s="22">
        <v>0.22468879999999999</v>
      </c>
      <c r="DN83" s="22">
        <v>0.31113800000000003</v>
      </c>
      <c r="DO83" s="22">
        <v>1.090991</v>
      </c>
      <c r="DP83" s="22">
        <v>1.307822</v>
      </c>
      <c r="DQ83" s="22">
        <v>1.2976300000000001</v>
      </c>
      <c r="DR83" s="22">
        <v>1.158031</v>
      </c>
      <c r="DS83" s="22">
        <v>1.0060389999999999</v>
      </c>
      <c r="DT83" s="22">
        <v>-4.5997000000000003E-2</v>
      </c>
      <c r="DU83" s="22">
        <v>-0.46870489999999998</v>
      </c>
      <c r="DV83" s="22">
        <v>-0.46328459999999999</v>
      </c>
      <c r="DW83" s="22">
        <v>-0.66527860000000005</v>
      </c>
      <c r="DX83" s="22">
        <v>-0.53009600000000001</v>
      </c>
      <c r="DY83" s="22">
        <v>-0.38711040000000002</v>
      </c>
      <c r="DZ83" s="22">
        <v>-0.35801850000000002</v>
      </c>
      <c r="EA83" s="22">
        <v>-0.30791059999999998</v>
      </c>
      <c r="EB83" s="22">
        <v>-0.20743829999999999</v>
      </c>
      <c r="EC83" s="22">
        <v>3.1173300000000001E-2</v>
      </c>
      <c r="ED83" s="22">
        <v>0.1943608</v>
      </c>
      <c r="EE83" s="22">
        <v>0.22916420000000001</v>
      </c>
      <c r="EF83" s="22">
        <v>0.3070639</v>
      </c>
      <c r="EG83" s="22">
        <v>0.24325740000000001</v>
      </c>
      <c r="EH83" s="22">
        <v>1.12193E-2</v>
      </c>
      <c r="EI83" s="22">
        <v>0.2479731</v>
      </c>
      <c r="EJ83" s="22">
        <v>0.27815509999999999</v>
      </c>
      <c r="EK83" s="22">
        <v>0.42641459999999998</v>
      </c>
      <c r="EL83" s="22">
        <v>0.5171327</v>
      </c>
      <c r="EM83" s="22">
        <v>1.300438</v>
      </c>
      <c r="EN83" s="22">
        <v>1.5170129999999999</v>
      </c>
      <c r="EO83" s="22">
        <v>1.497269</v>
      </c>
      <c r="EP83" s="22">
        <v>1.3463050000000001</v>
      </c>
      <c r="EQ83" s="22">
        <v>1.191497</v>
      </c>
      <c r="ER83" s="22">
        <v>0.13037299999999999</v>
      </c>
      <c r="ES83" s="22">
        <v>-0.30462650000000002</v>
      </c>
      <c r="ET83" s="22">
        <v>-0.32096219999999998</v>
      </c>
      <c r="EU83" s="22">
        <v>70.841350000000006</v>
      </c>
      <c r="EV83" s="22">
        <v>71.63203</v>
      </c>
      <c r="EW83" s="22">
        <v>69.84984</v>
      </c>
      <c r="EX83" s="22">
        <v>70.642430000000004</v>
      </c>
      <c r="EY83" s="22">
        <v>69.232870000000005</v>
      </c>
      <c r="EZ83" s="22">
        <v>68.039680000000004</v>
      </c>
      <c r="FA83" s="22">
        <v>68.015069999999994</v>
      </c>
      <c r="FB83" s="22">
        <v>68.210160000000002</v>
      </c>
      <c r="FC83" s="22">
        <v>74.383039999999994</v>
      </c>
      <c r="FD83" s="22">
        <v>81.344210000000004</v>
      </c>
      <c r="FE83" s="22">
        <v>85.804900000000004</v>
      </c>
      <c r="FF83" s="22">
        <v>87.051609999999997</v>
      </c>
      <c r="FG83" s="22">
        <v>89.656270000000006</v>
      </c>
      <c r="FH83" s="22">
        <v>89.49342</v>
      </c>
      <c r="FI83" s="22">
        <v>88.499619999999993</v>
      </c>
      <c r="FJ83" s="22">
        <v>88.857569999999996</v>
      </c>
      <c r="FK83" s="22">
        <v>84.900220000000004</v>
      </c>
      <c r="FL83" s="22">
        <v>83.910619999999994</v>
      </c>
      <c r="FM83" s="22">
        <v>81.486840000000001</v>
      </c>
      <c r="FN83" s="22">
        <v>77.110389999999995</v>
      </c>
      <c r="FO83" s="22">
        <v>72.299760000000006</v>
      </c>
      <c r="FP83" s="22">
        <v>70.277050000000003</v>
      </c>
      <c r="FQ83" s="22">
        <v>69.868350000000007</v>
      </c>
      <c r="FR83" s="22">
        <v>69.446479999999994</v>
      </c>
      <c r="FS83" s="22">
        <v>2.884423</v>
      </c>
      <c r="FT83" s="22">
        <v>0.1343057</v>
      </c>
      <c r="FU83" s="22">
        <v>0.2147683</v>
      </c>
    </row>
    <row r="84" spans="1:177" x14ac:dyDescent="0.3">
      <c r="A84" s="13" t="s">
        <v>226</v>
      </c>
      <c r="B84" s="13" t="s">
        <v>0</v>
      </c>
      <c r="C84" s="13" t="s">
        <v>264</v>
      </c>
      <c r="D84" s="34" t="s">
        <v>243</v>
      </c>
      <c r="E84" s="23" t="s">
        <v>220</v>
      </c>
      <c r="F84" s="23">
        <v>8060</v>
      </c>
      <c r="G84" s="22">
        <v>6.043755</v>
      </c>
      <c r="H84" s="22">
        <v>5.4099399999999997</v>
      </c>
      <c r="I84" s="22">
        <v>5.0363519999999999</v>
      </c>
      <c r="J84" s="22">
        <v>4.6917020000000003</v>
      </c>
      <c r="K84" s="22">
        <v>4.5064289999999998</v>
      </c>
      <c r="L84" s="22">
        <v>4.609318</v>
      </c>
      <c r="M84" s="22">
        <v>5.1444869999999998</v>
      </c>
      <c r="N84" s="22">
        <v>5.0678599999999996</v>
      </c>
      <c r="O84" s="22">
        <v>4.4914690000000004</v>
      </c>
      <c r="P84" s="22">
        <v>3.9789129999999999</v>
      </c>
      <c r="Q84" s="22">
        <v>3.6898840000000002</v>
      </c>
      <c r="R84" s="22">
        <v>3.6746180000000002</v>
      </c>
      <c r="S84" s="22">
        <v>3.971041</v>
      </c>
      <c r="T84" s="22">
        <v>4.3385689999999997</v>
      </c>
      <c r="U84" s="22">
        <v>4.9597449999999998</v>
      </c>
      <c r="V84" s="22">
        <v>5.7918219999999998</v>
      </c>
      <c r="W84" s="22">
        <v>6.8535740000000001</v>
      </c>
      <c r="X84" s="22">
        <v>8.2652800000000006</v>
      </c>
      <c r="Y84" s="22">
        <v>9.1887899999999991</v>
      </c>
      <c r="Z84" s="22">
        <v>9.6217430000000004</v>
      </c>
      <c r="AA84" s="22">
        <v>9.9043299999999999</v>
      </c>
      <c r="AB84" s="22">
        <v>9.3919940000000004</v>
      </c>
      <c r="AC84" s="22">
        <v>8.0422019999999996</v>
      </c>
      <c r="AD84" s="22">
        <v>6.6197920000000003</v>
      </c>
      <c r="AE84" s="22">
        <v>-0.77569739999999998</v>
      </c>
      <c r="AF84" s="22">
        <v>-0.66077019999999997</v>
      </c>
      <c r="AG84" s="22">
        <v>-0.53158649999999996</v>
      </c>
      <c r="AH84" s="22">
        <v>-0.4738581</v>
      </c>
      <c r="AI84" s="22">
        <v>-0.42861440000000001</v>
      </c>
      <c r="AJ84" s="22">
        <v>-0.3462016</v>
      </c>
      <c r="AK84" s="22">
        <v>-0.16699990000000001</v>
      </c>
      <c r="AL84" s="22">
        <v>-0.14685889999999999</v>
      </c>
      <c r="AM84" s="22">
        <v>-0.1805486</v>
      </c>
      <c r="AN84" s="22">
        <v>-0.1923214</v>
      </c>
      <c r="AO84" s="22">
        <v>-0.21266379999999999</v>
      </c>
      <c r="AP84" s="22">
        <v>-0.32596009999999997</v>
      </c>
      <c r="AQ84" s="22">
        <v>-0.35645139999999997</v>
      </c>
      <c r="AR84" s="22">
        <v>-0.32208199999999998</v>
      </c>
      <c r="AS84" s="22">
        <v>-0.20368020000000001</v>
      </c>
      <c r="AT84" s="22">
        <v>-0.32386969999999998</v>
      </c>
      <c r="AU84" s="22">
        <v>2.1708000000000002E-2</v>
      </c>
      <c r="AV84" s="22">
        <v>0.1917768</v>
      </c>
      <c r="AW84" s="22">
        <v>0.24389079999999999</v>
      </c>
      <c r="AX84" s="22">
        <v>0.13875570000000001</v>
      </c>
      <c r="AY84" s="22">
        <v>5.6698400000000003E-2</v>
      </c>
      <c r="AZ84" s="22">
        <v>-0.40939530000000002</v>
      </c>
      <c r="BA84" s="22">
        <v>-0.64967109999999995</v>
      </c>
      <c r="BB84" s="22">
        <v>-0.6303453</v>
      </c>
      <c r="BC84" s="22">
        <v>-0.66304730000000001</v>
      </c>
      <c r="BD84" s="22">
        <v>-0.55727959999999999</v>
      </c>
      <c r="BE84" s="22">
        <v>-0.44068940000000001</v>
      </c>
      <c r="BF84" s="22">
        <v>-0.39396189999999998</v>
      </c>
      <c r="BG84" s="22">
        <v>-0.35487200000000002</v>
      </c>
      <c r="BH84" s="22">
        <v>-0.2774143</v>
      </c>
      <c r="BI84" s="22">
        <v>-9.6859700000000007E-2</v>
      </c>
      <c r="BJ84" s="22">
        <v>-6.5534899999999993E-2</v>
      </c>
      <c r="BK84" s="22">
        <v>-9.5101099999999994E-2</v>
      </c>
      <c r="BL84" s="22">
        <v>-9.9293999999999993E-2</v>
      </c>
      <c r="BM84" s="22">
        <v>-0.1116</v>
      </c>
      <c r="BN84" s="22">
        <v>-0.21334620000000001</v>
      </c>
      <c r="BO84" s="22">
        <v>-0.23187450000000001</v>
      </c>
      <c r="BP84" s="22">
        <v>-0.1896814</v>
      </c>
      <c r="BQ84" s="22">
        <v>-6.0866400000000001E-2</v>
      </c>
      <c r="BR84" s="22">
        <v>-0.17857190000000001</v>
      </c>
      <c r="BS84" s="22">
        <v>0.16842589999999999</v>
      </c>
      <c r="BT84" s="22">
        <v>0.33789360000000002</v>
      </c>
      <c r="BU84" s="22">
        <v>0.37844689999999997</v>
      </c>
      <c r="BV84" s="22">
        <v>0.26935500000000001</v>
      </c>
      <c r="BW84" s="22">
        <v>0.18476890000000001</v>
      </c>
      <c r="BX84" s="22">
        <v>-0.28544890000000001</v>
      </c>
      <c r="BY84" s="22">
        <v>-0.53314079999999997</v>
      </c>
      <c r="BZ84" s="22">
        <v>-0.52854639999999997</v>
      </c>
      <c r="CA84" s="22">
        <v>-0.5850263</v>
      </c>
      <c r="CB84" s="22">
        <v>-0.48560239999999999</v>
      </c>
      <c r="CC84" s="22">
        <v>-0.37773440000000003</v>
      </c>
      <c r="CD84" s="22">
        <v>-0.33862599999999998</v>
      </c>
      <c r="CE84" s="22">
        <v>-0.30379840000000002</v>
      </c>
      <c r="CF84" s="22">
        <v>-0.22977249999999999</v>
      </c>
      <c r="CG84" s="22">
        <v>-4.8280799999999999E-2</v>
      </c>
      <c r="CH84" s="22">
        <v>-9.2102E-3</v>
      </c>
      <c r="CI84" s="22">
        <v>-3.5920399999999998E-2</v>
      </c>
      <c r="CJ84" s="22">
        <v>-3.4863600000000002E-2</v>
      </c>
      <c r="CK84" s="22">
        <v>-4.1603599999999998E-2</v>
      </c>
      <c r="CL84" s="22">
        <v>-0.1353502</v>
      </c>
      <c r="CM84" s="22">
        <v>-0.145593</v>
      </c>
      <c r="CN84" s="22">
        <v>-9.7981100000000002E-2</v>
      </c>
      <c r="CO84" s="22">
        <v>3.8045900000000001E-2</v>
      </c>
      <c r="CP84" s="22">
        <v>-7.7938999999999994E-2</v>
      </c>
      <c r="CQ84" s="22">
        <v>0.27004220000000001</v>
      </c>
      <c r="CR84" s="22">
        <v>0.43909369999999998</v>
      </c>
      <c r="CS84" s="22">
        <v>0.47164010000000001</v>
      </c>
      <c r="CT84" s="22">
        <v>0.35980770000000001</v>
      </c>
      <c r="CU84" s="22">
        <v>0.2734702</v>
      </c>
      <c r="CV84" s="22">
        <v>-0.199604</v>
      </c>
      <c r="CW84" s="22">
        <v>-0.45243230000000001</v>
      </c>
      <c r="CX84" s="22">
        <v>-0.45804080000000003</v>
      </c>
      <c r="CY84" s="22">
        <v>-0.50700520000000004</v>
      </c>
      <c r="CZ84" s="22">
        <v>-0.41392509999999999</v>
      </c>
      <c r="DA84" s="22">
        <v>-0.31477939999999999</v>
      </c>
      <c r="DB84" s="22">
        <v>-0.28329009999999999</v>
      </c>
      <c r="DC84" s="22">
        <v>-0.25272460000000002</v>
      </c>
      <c r="DD84" s="22">
        <v>-0.1821306</v>
      </c>
      <c r="DE84" s="22">
        <v>2.9799999999999998E-4</v>
      </c>
      <c r="DF84" s="22">
        <v>4.7114499999999997E-2</v>
      </c>
      <c r="DG84" s="22">
        <v>2.3260200000000002E-2</v>
      </c>
      <c r="DH84" s="22">
        <v>2.95669E-2</v>
      </c>
      <c r="DI84" s="22">
        <v>2.8392799999999999E-2</v>
      </c>
      <c r="DJ84" s="22">
        <v>-5.7354200000000001E-2</v>
      </c>
      <c r="DK84" s="22">
        <v>-5.9311500000000003E-2</v>
      </c>
      <c r="DL84" s="22">
        <v>-6.2807999999999996E-3</v>
      </c>
      <c r="DM84" s="22">
        <v>0.13695830000000001</v>
      </c>
      <c r="DN84" s="22">
        <v>2.2693899999999999E-2</v>
      </c>
      <c r="DO84" s="22">
        <v>0.3716585</v>
      </c>
      <c r="DP84" s="22">
        <v>0.54029380000000005</v>
      </c>
      <c r="DQ84" s="22">
        <v>0.56483329999999998</v>
      </c>
      <c r="DR84" s="22">
        <v>0.45026040000000001</v>
      </c>
      <c r="DS84" s="22">
        <v>0.36217139999999998</v>
      </c>
      <c r="DT84" s="22">
        <v>-0.1137591</v>
      </c>
      <c r="DU84" s="22">
        <v>-0.37172379999999999</v>
      </c>
      <c r="DV84" s="22">
        <v>-0.38753520000000002</v>
      </c>
      <c r="DW84" s="22">
        <v>-0.39435520000000002</v>
      </c>
      <c r="DX84" s="22">
        <v>-0.3104346</v>
      </c>
      <c r="DY84" s="22">
        <v>-0.22388240000000001</v>
      </c>
      <c r="DZ84" s="22">
        <v>-0.20339389999999999</v>
      </c>
      <c r="EA84" s="22">
        <v>-0.17898230000000001</v>
      </c>
      <c r="EB84" s="22">
        <v>-0.1133434</v>
      </c>
      <c r="EC84" s="22">
        <v>7.0438200000000006E-2</v>
      </c>
      <c r="ED84" s="22">
        <v>0.12843840000000001</v>
      </c>
      <c r="EE84" s="22">
        <v>0.1087077</v>
      </c>
      <c r="EF84" s="22">
        <v>0.1225942</v>
      </c>
      <c r="EG84" s="22">
        <v>0.12945660000000001</v>
      </c>
      <c r="EH84" s="22">
        <v>5.5259700000000002E-2</v>
      </c>
      <c r="EI84" s="22">
        <v>6.5265299999999998E-2</v>
      </c>
      <c r="EJ84" s="22">
        <v>0.1261198</v>
      </c>
      <c r="EK84" s="22">
        <v>0.27977200000000002</v>
      </c>
      <c r="EL84" s="22">
        <v>0.1679918</v>
      </c>
      <c r="EM84" s="22">
        <v>0.51837630000000001</v>
      </c>
      <c r="EN84" s="22">
        <v>0.68641070000000004</v>
      </c>
      <c r="EO84" s="22">
        <v>0.6993895</v>
      </c>
      <c r="EP84" s="22">
        <v>0.58085969999999998</v>
      </c>
      <c r="EQ84" s="22">
        <v>0.49024190000000001</v>
      </c>
      <c r="ER84" s="22">
        <v>1.01872E-2</v>
      </c>
      <c r="ES84" s="22">
        <v>-0.25519350000000002</v>
      </c>
      <c r="ET84" s="22">
        <v>-0.2857363</v>
      </c>
      <c r="EU84" s="22">
        <v>72.061359999999993</v>
      </c>
      <c r="EV84" s="22">
        <v>72.061359999999993</v>
      </c>
      <c r="EW84" s="22">
        <v>71.081819999999993</v>
      </c>
      <c r="EX84" s="22">
        <v>71.081819999999993</v>
      </c>
      <c r="EY84" s="22">
        <v>70.061359999999993</v>
      </c>
      <c r="EZ84" s="22">
        <v>68.081819999999993</v>
      </c>
      <c r="FA84" s="22">
        <v>68.040909999999997</v>
      </c>
      <c r="FB84" s="22">
        <v>69.020449999999997</v>
      </c>
      <c r="FC84" s="22">
        <v>73.979550000000003</v>
      </c>
      <c r="FD84" s="22">
        <v>80.918180000000007</v>
      </c>
      <c r="FE84" s="22">
        <v>85.020449999999997</v>
      </c>
      <c r="FF84" s="22">
        <v>85.102270000000004</v>
      </c>
      <c r="FG84" s="22">
        <v>88.102270000000004</v>
      </c>
      <c r="FH84" s="22">
        <v>87.163629999999998</v>
      </c>
      <c r="FI84" s="22">
        <v>84.184089999999998</v>
      </c>
      <c r="FJ84" s="22">
        <v>86.102270000000004</v>
      </c>
      <c r="FK84" s="22">
        <v>82.163629999999998</v>
      </c>
      <c r="FL84" s="22">
        <v>81.184089999999998</v>
      </c>
      <c r="FM84" s="22">
        <v>79.143180000000001</v>
      </c>
      <c r="FN84" s="22">
        <v>75.184089999999998</v>
      </c>
      <c r="FO84" s="22">
        <v>71.163629999999998</v>
      </c>
      <c r="FP84" s="22">
        <v>69.122730000000004</v>
      </c>
      <c r="FQ84" s="22">
        <v>69.122730000000004</v>
      </c>
      <c r="FR84" s="22">
        <v>69.081819999999993</v>
      </c>
      <c r="FS84" s="22">
        <v>2.1416780000000002</v>
      </c>
      <c r="FT84" s="22">
        <v>9.8289399999999999E-2</v>
      </c>
      <c r="FU84" s="22">
        <v>0.14931340000000001</v>
      </c>
    </row>
    <row r="85" spans="1:177" x14ac:dyDescent="0.3">
      <c r="A85" s="13" t="s">
        <v>226</v>
      </c>
      <c r="B85" s="13" t="s">
        <v>0</v>
      </c>
      <c r="C85" s="13" t="s">
        <v>264</v>
      </c>
      <c r="D85" s="34" t="s">
        <v>243</v>
      </c>
      <c r="E85" s="23" t="s">
        <v>221</v>
      </c>
      <c r="F85" s="23">
        <v>5357</v>
      </c>
      <c r="G85" s="22">
        <v>5.273085</v>
      </c>
      <c r="H85" s="22">
        <v>4.6576550000000001</v>
      </c>
      <c r="I85" s="22">
        <v>4.2580330000000002</v>
      </c>
      <c r="J85" s="22">
        <v>3.8992460000000002</v>
      </c>
      <c r="K85" s="22">
        <v>3.7693850000000002</v>
      </c>
      <c r="L85" s="22">
        <v>3.8359290000000001</v>
      </c>
      <c r="M85" s="22">
        <v>4.0850629999999999</v>
      </c>
      <c r="N85" s="22">
        <v>3.8388300000000002</v>
      </c>
      <c r="O85" s="22">
        <v>3.1901109999999999</v>
      </c>
      <c r="P85" s="22">
        <v>2.7849050000000002</v>
      </c>
      <c r="Q85" s="22">
        <v>2.5273330000000001</v>
      </c>
      <c r="R85" s="22">
        <v>2.6549740000000002</v>
      </c>
      <c r="S85" s="22">
        <v>3.2482470000000001</v>
      </c>
      <c r="T85" s="22">
        <v>3.8947150000000001</v>
      </c>
      <c r="U85" s="22">
        <v>4.527228</v>
      </c>
      <c r="V85" s="22">
        <v>5.7451239999999997</v>
      </c>
      <c r="W85" s="22">
        <v>6.7883329999999997</v>
      </c>
      <c r="X85" s="22">
        <v>8.0424659999999992</v>
      </c>
      <c r="Y85" s="22">
        <v>8.7646239999999995</v>
      </c>
      <c r="Z85" s="22">
        <v>8.8219089999999998</v>
      </c>
      <c r="AA85" s="22">
        <v>8.6997870000000006</v>
      </c>
      <c r="AB85" s="22">
        <v>8.0981719999999999</v>
      </c>
      <c r="AC85" s="22">
        <v>6.9057199999999996</v>
      </c>
      <c r="AD85" s="22">
        <v>5.8158130000000003</v>
      </c>
      <c r="AE85" s="22">
        <v>-0.48129889999999997</v>
      </c>
      <c r="AF85" s="22">
        <v>-0.43194480000000002</v>
      </c>
      <c r="AG85" s="22">
        <v>-0.35680339999999999</v>
      </c>
      <c r="AH85" s="22">
        <v>-0.33604390000000001</v>
      </c>
      <c r="AI85" s="22">
        <v>-0.30977209999999999</v>
      </c>
      <c r="AJ85" s="22">
        <v>-0.26202560000000003</v>
      </c>
      <c r="AK85" s="22">
        <v>-0.21772330000000001</v>
      </c>
      <c r="AL85" s="22">
        <v>-0.1147623</v>
      </c>
      <c r="AM85" s="22">
        <v>-6.2163400000000001E-2</v>
      </c>
      <c r="AN85" s="22">
        <v>-2.3885199999999999E-2</v>
      </c>
      <c r="AO85" s="22">
        <v>-0.11121250000000001</v>
      </c>
      <c r="AP85" s="22">
        <v>-0.30496489999999998</v>
      </c>
      <c r="AQ85" s="22">
        <v>-0.1091464</v>
      </c>
      <c r="AR85" s="22">
        <v>-0.1601969</v>
      </c>
      <c r="AS85" s="22">
        <v>-0.18609880000000001</v>
      </c>
      <c r="AT85" s="22">
        <v>1.8342299999999999E-2</v>
      </c>
      <c r="AU85" s="22">
        <v>0.44339410000000001</v>
      </c>
      <c r="AV85" s="22">
        <v>0.48453819999999997</v>
      </c>
      <c r="AW85" s="22">
        <v>0.45126159999999998</v>
      </c>
      <c r="AX85" s="22">
        <v>0.46155570000000001</v>
      </c>
      <c r="AY85" s="22">
        <v>0.40160129999999999</v>
      </c>
      <c r="AZ85" s="22">
        <v>-0.1627458</v>
      </c>
      <c r="BA85" s="22">
        <v>-0.31145099999999998</v>
      </c>
      <c r="BB85" s="22">
        <v>-0.25595960000000001</v>
      </c>
      <c r="BC85" s="22">
        <v>-0.38730500000000001</v>
      </c>
      <c r="BD85" s="22">
        <v>-0.34023199999999998</v>
      </c>
      <c r="BE85" s="22">
        <v>-0.2733023</v>
      </c>
      <c r="BF85" s="22">
        <v>-0.25882569999999999</v>
      </c>
      <c r="BG85" s="22">
        <v>-0.23399819999999999</v>
      </c>
      <c r="BH85" s="22">
        <v>-0.19124820000000001</v>
      </c>
      <c r="BI85" s="22">
        <v>-0.14310529999999999</v>
      </c>
      <c r="BJ85" s="22">
        <v>-3.6608599999999998E-2</v>
      </c>
      <c r="BK85" s="22">
        <v>2.08571E-2</v>
      </c>
      <c r="BL85" s="22">
        <v>6.8596900000000002E-2</v>
      </c>
      <c r="BM85" s="22">
        <v>-1.17792E-2</v>
      </c>
      <c r="BN85" s="22">
        <v>-0.1899372</v>
      </c>
      <c r="BO85" s="22">
        <v>1.9618500000000001E-2</v>
      </c>
      <c r="BP85" s="22">
        <v>-2.4599099999999999E-2</v>
      </c>
      <c r="BQ85" s="22">
        <v>-4.3744699999999997E-2</v>
      </c>
      <c r="BR85" s="22">
        <v>0.1644697</v>
      </c>
      <c r="BS85" s="22">
        <v>0.59290980000000004</v>
      </c>
      <c r="BT85" s="22">
        <v>0.634297</v>
      </c>
      <c r="BU85" s="22">
        <v>0.59921259999999998</v>
      </c>
      <c r="BV85" s="22">
        <v>0.59724710000000003</v>
      </c>
      <c r="BW85" s="22">
        <v>0.53521370000000001</v>
      </c>
      <c r="BX85" s="22">
        <v>-3.7345799999999998E-2</v>
      </c>
      <c r="BY85" s="22">
        <v>-0.19596820000000001</v>
      </c>
      <c r="BZ85" s="22">
        <v>-0.15657769999999999</v>
      </c>
      <c r="CA85" s="22">
        <v>-0.32220500000000002</v>
      </c>
      <c r="CB85" s="22">
        <v>-0.27671210000000002</v>
      </c>
      <c r="CC85" s="22">
        <v>-0.21546969999999999</v>
      </c>
      <c r="CD85" s="22">
        <v>-0.20534469999999999</v>
      </c>
      <c r="CE85" s="22">
        <v>-0.1815175</v>
      </c>
      <c r="CF85" s="22">
        <v>-0.14222789999999999</v>
      </c>
      <c r="CG85" s="22">
        <v>-9.1425199999999998E-2</v>
      </c>
      <c r="CH85" s="22">
        <v>1.7520299999999999E-2</v>
      </c>
      <c r="CI85" s="22">
        <v>7.8356899999999993E-2</v>
      </c>
      <c r="CJ85" s="22">
        <v>0.13264970000000001</v>
      </c>
      <c r="CK85" s="22">
        <v>5.7088E-2</v>
      </c>
      <c r="CL85" s="22">
        <v>-0.1102694</v>
      </c>
      <c r="CM85" s="22">
        <v>0.1088006</v>
      </c>
      <c r="CN85" s="22">
        <v>6.9315500000000002E-2</v>
      </c>
      <c r="CO85" s="22">
        <v>5.4849299999999997E-2</v>
      </c>
      <c r="CP85" s="22">
        <v>0.2656772</v>
      </c>
      <c r="CQ85" s="22">
        <v>0.69646379999999997</v>
      </c>
      <c r="CR85" s="22">
        <v>0.7380196</v>
      </c>
      <c r="CS85" s="22">
        <v>0.70168319999999995</v>
      </c>
      <c r="CT85" s="22">
        <v>0.69122669999999997</v>
      </c>
      <c r="CU85" s="22">
        <v>0.62775329999999996</v>
      </c>
      <c r="CV85" s="22">
        <v>4.9505899999999999E-2</v>
      </c>
      <c r="CW85" s="22">
        <v>-0.11598509999999999</v>
      </c>
      <c r="CX85" s="22">
        <v>-8.7746099999999994E-2</v>
      </c>
      <c r="CY85" s="22">
        <v>-0.25710509999999998</v>
      </c>
      <c r="CZ85" s="22">
        <v>-0.2131921</v>
      </c>
      <c r="DA85" s="22">
        <v>-0.1576371</v>
      </c>
      <c r="DB85" s="22">
        <v>-0.15186359999999999</v>
      </c>
      <c r="DC85" s="22">
        <v>-0.1290367</v>
      </c>
      <c r="DD85" s="22">
        <v>-9.3207700000000004E-2</v>
      </c>
      <c r="DE85" s="22">
        <v>-3.9745000000000003E-2</v>
      </c>
      <c r="DF85" s="22">
        <v>7.1649299999999999E-2</v>
      </c>
      <c r="DG85" s="22">
        <v>0.1358567</v>
      </c>
      <c r="DH85" s="22">
        <v>0.19670260000000001</v>
      </c>
      <c r="DI85" s="22">
        <v>0.12595509999999999</v>
      </c>
      <c r="DJ85" s="22">
        <v>-3.06015E-2</v>
      </c>
      <c r="DK85" s="22">
        <v>0.19798270000000001</v>
      </c>
      <c r="DL85" s="22">
        <v>0.16323009999999999</v>
      </c>
      <c r="DM85" s="22">
        <v>0.1534433</v>
      </c>
      <c r="DN85" s="22">
        <v>0.36688460000000001</v>
      </c>
      <c r="DO85" s="22">
        <v>0.80001800000000001</v>
      </c>
      <c r="DP85" s="22">
        <v>0.84174199999999999</v>
      </c>
      <c r="DQ85" s="22">
        <v>0.80415360000000002</v>
      </c>
      <c r="DR85" s="22">
        <v>0.78520619999999997</v>
      </c>
      <c r="DS85" s="22">
        <v>0.72029270000000001</v>
      </c>
      <c r="DT85" s="22">
        <v>0.1363576</v>
      </c>
      <c r="DU85" s="22">
        <v>-3.6002100000000002E-2</v>
      </c>
      <c r="DV85" s="22">
        <v>-1.8914500000000001E-2</v>
      </c>
      <c r="DW85" s="22">
        <v>-0.16311110000000001</v>
      </c>
      <c r="DX85" s="22">
        <v>-0.1214794</v>
      </c>
      <c r="DY85" s="22">
        <v>-7.4135999999999994E-2</v>
      </c>
      <c r="DZ85" s="22">
        <v>-7.4645400000000001E-2</v>
      </c>
      <c r="EA85" s="22">
        <v>-5.3262799999999999E-2</v>
      </c>
      <c r="EB85" s="22">
        <v>-2.24303E-2</v>
      </c>
      <c r="EC85" s="22">
        <v>3.4873000000000001E-2</v>
      </c>
      <c r="ED85" s="22">
        <v>0.14980299999999999</v>
      </c>
      <c r="EE85" s="22">
        <v>0.2188773</v>
      </c>
      <c r="EF85" s="22">
        <v>0.28918470000000002</v>
      </c>
      <c r="EG85" s="22">
        <v>0.22538839999999999</v>
      </c>
      <c r="EH85" s="22">
        <v>8.4426200000000007E-2</v>
      </c>
      <c r="EI85" s="22">
        <v>0.32674750000000002</v>
      </c>
      <c r="EJ85" s="22">
        <v>0.29882779999999998</v>
      </c>
      <c r="EK85" s="22">
        <v>0.29579739999999999</v>
      </c>
      <c r="EL85" s="22">
        <v>0.51301200000000002</v>
      </c>
      <c r="EM85" s="22">
        <v>0.94953359999999998</v>
      </c>
      <c r="EN85" s="22">
        <v>0.99150099999999997</v>
      </c>
      <c r="EO85" s="22">
        <v>0.95210470000000003</v>
      </c>
      <c r="EP85" s="22">
        <v>0.92089759999999998</v>
      </c>
      <c r="EQ85" s="22">
        <v>0.85390509999999997</v>
      </c>
      <c r="ER85" s="22">
        <v>0.26175769999999998</v>
      </c>
      <c r="ES85" s="22">
        <v>7.9480800000000004E-2</v>
      </c>
      <c r="ET85" s="22">
        <v>8.0467499999999997E-2</v>
      </c>
      <c r="EU85" s="22">
        <v>69.004779999999997</v>
      </c>
      <c r="EV85" s="22">
        <v>70.985659999999996</v>
      </c>
      <c r="EW85" s="22">
        <v>67.995220000000003</v>
      </c>
      <c r="EX85" s="22">
        <v>69.980879999999999</v>
      </c>
      <c r="EY85" s="22">
        <v>67.985659999999996</v>
      </c>
      <c r="EZ85" s="22">
        <v>67.976100000000002</v>
      </c>
      <c r="FA85" s="22">
        <v>67.976100000000002</v>
      </c>
      <c r="FB85" s="22">
        <v>66.990440000000007</v>
      </c>
      <c r="FC85" s="22">
        <v>74.990440000000007</v>
      </c>
      <c r="FD85" s="22">
        <v>81.985659999999996</v>
      </c>
      <c r="FE85" s="22">
        <v>86.985659999999996</v>
      </c>
      <c r="FF85" s="22">
        <v>89.985659999999996</v>
      </c>
      <c r="FG85" s="22">
        <v>91.995220000000003</v>
      </c>
      <c r="FH85" s="22">
        <v>93</v>
      </c>
      <c r="FI85" s="22">
        <v>94.995220000000003</v>
      </c>
      <c r="FJ85" s="22">
        <v>93.004779999999997</v>
      </c>
      <c r="FK85" s="22">
        <v>89.019120000000001</v>
      </c>
      <c r="FL85" s="22">
        <v>88.014340000000004</v>
      </c>
      <c r="FM85" s="22">
        <v>85.014340000000004</v>
      </c>
      <c r="FN85" s="22">
        <v>80.009559999999993</v>
      </c>
      <c r="FO85" s="22">
        <v>74.009559999999993</v>
      </c>
      <c r="FP85" s="22">
        <v>72.014340000000004</v>
      </c>
      <c r="FQ85" s="22">
        <v>70.990440000000007</v>
      </c>
      <c r="FR85" s="22">
        <v>69.995220000000003</v>
      </c>
      <c r="FS85" s="22">
        <v>1.916649</v>
      </c>
      <c r="FT85" s="22">
        <v>9.0973600000000002E-2</v>
      </c>
      <c r="FU85" s="22">
        <v>0.1544693</v>
      </c>
    </row>
    <row r="86" spans="1:177" x14ac:dyDescent="0.3">
      <c r="A86" s="13" t="s">
        <v>226</v>
      </c>
      <c r="B86" s="13" t="s">
        <v>0</v>
      </c>
      <c r="C86" s="13" t="s">
        <v>264</v>
      </c>
      <c r="D86" s="34" t="s">
        <v>232</v>
      </c>
      <c r="E86" s="23" t="s">
        <v>219</v>
      </c>
      <c r="F86" s="23">
        <v>7414</v>
      </c>
      <c r="G86" s="22">
        <v>5.0970300000000002</v>
      </c>
      <c r="H86" s="22">
        <v>4.6842839999999999</v>
      </c>
      <c r="I86" s="22">
        <v>4.4632449999999997</v>
      </c>
      <c r="J86" s="22">
        <v>4.3630269999999998</v>
      </c>
      <c r="K86" s="22">
        <v>4.5395380000000003</v>
      </c>
      <c r="L86" s="22">
        <v>5.0359439999999998</v>
      </c>
      <c r="M86" s="22">
        <v>5.885955</v>
      </c>
      <c r="N86" s="22">
        <v>6.1789649999999998</v>
      </c>
      <c r="O86" s="22">
        <v>5.6373189999999997</v>
      </c>
      <c r="P86" s="22">
        <v>4.9223480000000004</v>
      </c>
      <c r="Q86" s="22">
        <v>4.4619150000000003</v>
      </c>
      <c r="R86" s="22">
        <v>4.0438559999999999</v>
      </c>
      <c r="S86" s="22">
        <v>3.9552559999999999</v>
      </c>
      <c r="T86" s="22">
        <v>4.1499980000000001</v>
      </c>
      <c r="U86" s="22">
        <v>4.4737479999999996</v>
      </c>
      <c r="V86" s="22">
        <v>5.3219159999999999</v>
      </c>
      <c r="W86" s="22">
        <v>6.7598060000000002</v>
      </c>
      <c r="X86" s="22">
        <v>8.8197659999999996</v>
      </c>
      <c r="Y86" s="22">
        <v>9.3767639999999997</v>
      </c>
      <c r="Z86" s="22">
        <v>9.3202569999999998</v>
      </c>
      <c r="AA86" s="22">
        <v>8.9706969999999995</v>
      </c>
      <c r="AB86" s="22">
        <v>8.1643509999999999</v>
      </c>
      <c r="AC86" s="22">
        <v>7.04298</v>
      </c>
      <c r="AD86" s="22">
        <v>5.9589930000000004</v>
      </c>
      <c r="AE86" s="22">
        <v>-0.51556709999999994</v>
      </c>
      <c r="AF86" s="22">
        <v>-0.54898139999999995</v>
      </c>
      <c r="AG86" s="22">
        <v>-0.44278070000000003</v>
      </c>
      <c r="AH86" s="22">
        <v>-0.41252719999999998</v>
      </c>
      <c r="AI86" s="22">
        <v>-0.25606069999999997</v>
      </c>
      <c r="AJ86" s="22">
        <v>-0.20792569999999999</v>
      </c>
      <c r="AK86" s="22">
        <v>-0.1389784</v>
      </c>
      <c r="AL86" s="22">
        <v>-3.11945E-2</v>
      </c>
      <c r="AM86" s="22">
        <v>2.1793300000000002E-2</v>
      </c>
      <c r="AN86" s="22">
        <v>-6.2074799999999999E-2</v>
      </c>
      <c r="AO86" s="22">
        <v>-9.2409699999999997E-2</v>
      </c>
      <c r="AP86" s="22">
        <v>-0.20895859999999999</v>
      </c>
      <c r="AQ86" s="22">
        <v>-0.16363520000000001</v>
      </c>
      <c r="AR86" s="22">
        <v>-7.9509399999999994E-2</v>
      </c>
      <c r="AS86" s="22">
        <v>-5.3311999999999998E-2</v>
      </c>
      <c r="AT86" s="22">
        <v>0.12053319999999999</v>
      </c>
      <c r="AU86" s="22">
        <v>0.26333190000000001</v>
      </c>
      <c r="AV86" s="22">
        <v>0.2370737</v>
      </c>
      <c r="AW86" s="22">
        <v>0.25217040000000002</v>
      </c>
      <c r="AX86" s="22">
        <v>0.26008409999999998</v>
      </c>
      <c r="AY86" s="22">
        <v>0.21831429999999999</v>
      </c>
      <c r="AZ86" s="22">
        <v>-0.1147971</v>
      </c>
      <c r="BA86" s="22">
        <v>-0.2163273</v>
      </c>
      <c r="BB86" s="22">
        <v>-0.21174760000000001</v>
      </c>
      <c r="BC86" s="22">
        <v>-0.4275484</v>
      </c>
      <c r="BD86" s="22">
        <v>-0.46143190000000001</v>
      </c>
      <c r="BE86" s="22">
        <v>-0.3601567</v>
      </c>
      <c r="BF86" s="22">
        <v>-0.33462429999999999</v>
      </c>
      <c r="BG86" s="22">
        <v>-0.17634949999999999</v>
      </c>
      <c r="BH86" s="22">
        <v>-0.1283832</v>
      </c>
      <c r="BI86" s="22">
        <v>-5.8261500000000001E-2</v>
      </c>
      <c r="BJ86" s="22">
        <v>5.75868E-2</v>
      </c>
      <c r="BK86" s="22">
        <v>0.11085399999999999</v>
      </c>
      <c r="BL86" s="22">
        <v>2.0354299999999999E-2</v>
      </c>
      <c r="BM86" s="22">
        <v>-1.08897E-2</v>
      </c>
      <c r="BN86" s="22">
        <v>-0.12883629999999999</v>
      </c>
      <c r="BO86" s="22">
        <v>-8.6234099999999994E-2</v>
      </c>
      <c r="BP86" s="22">
        <v>-2.4762999999999999E-3</v>
      </c>
      <c r="BQ86" s="22">
        <v>2.3550100000000001E-2</v>
      </c>
      <c r="BR86" s="22">
        <v>0.19593260000000001</v>
      </c>
      <c r="BS86" s="22">
        <v>0.3458117</v>
      </c>
      <c r="BT86" s="22">
        <v>0.32774750000000002</v>
      </c>
      <c r="BU86" s="22">
        <v>0.3502672</v>
      </c>
      <c r="BV86" s="22">
        <v>0.36284719999999998</v>
      </c>
      <c r="BW86" s="22">
        <v>0.3190229</v>
      </c>
      <c r="BX86" s="22">
        <v>-1.9179399999999999E-2</v>
      </c>
      <c r="BY86" s="22">
        <v>-0.1253359</v>
      </c>
      <c r="BZ86" s="22">
        <v>-0.1284303</v>
      </c>
      <c r="CA86" s="22">
        <v>-0.366587</v>
      </c>
      <c r="CB86" s="22">
        <v>-0.40079540000000002</v>
      </c>
      <c r="CC86" s="22">
        <v>-0.30293160000000002</v>
      </c>
      <c r="CD86" s="22">
        <v>-0.280669</v>
      </c>
      <c r="CE86" s="22">
        <v>-0.12114179999999999</v>
      </c>
      <c r="CF86" s="22">
        <v>-7.3292399999999994E-2</v>
      </c>
      <c r="CG86" s="22">
        <v>-2.3571999999999998E-3</v>
      </c>
      <c r="CH86" s="22">
        <v>0.1190765</v>
      </c>
      <c r="CI86" s="22">
        <v>0.1725372</v>
      </c>
      <c r="CJ86" s="22">
        <v>7.7444399999999997E-2</v>
      </c>
      <c r="CK86" s="22">
        <v>4.5570800000000002E-2</v>
      </c>
      <c r="CL86" s="22">
        <v>-7.3343900000000004E-2</v>
      </c>
      <c r="CM86" s="22">
        <v>-3.26264E-2</v>
      </c>
      <c r="CN86" s="22">
        <v>5.0876600000000001E-2</v>
      </c>
      <c r="CO86" s="22">
        <v>7.6784599999999995E-2</v>
      </c>
      <c r="CP86" s="22">
        <v>0.24815400000000001</v>
      </c>
      <c r="CQ86" s="22">
        <v>0.40293689999999999</v>
      </c>
      <c r="CR86" s="22">
        <v>0.3905479</v>
      </c>
      <c r="CS86" s="22">
        <v>0.41820869999999999</v>
      </c>
      <c r="CT86" s="22">
        <v>0.43402059999999998</v>
      </c>
      <c r="CU86" s="22">
        <v>0.38877339999999999</v>
      </c>
      <c r="CV86" s="22">
        <v>4.7045200000000002E-2</v>
      </c>
      <c r="CW86" s="22">
        <v>-6.2315599999999999E-2</v>
      </c>
      <c r="CX86" s="22">
        <v>-7.0724999999999996E-2</v>
      </c>
      <c r="CY86" s="22">
        <v>-0.30562549999999999</v>
      </c>
      <c r="CZ86" s="22">
        <v>-0.34015889999999999</v>
      </c>
      <c r="DA86" s="22">
        <v>-0.24570639999999999</v>
      </c>
      <c r="DB86" s="22">
        <v>-0.22671369999999999</v>
      </c>
      <c r="DC86" s="22">
        <v>-6.5934199999999998E-2</v>
      </c>
      <c r="DD86" s="22">
        <v>-1.8201599999999998E-2</v>
      </c>
      <c r="DE86" s="22">
        <v>5.3546999999999997E-2</v>
      </c>
      <c r="DF86" s="22">
        <v>0.18056620000000001</v>
      </c>
      <c r="DG86" s="22">
        <v>0.23422029999999999</v>
      </c>
      <c r="DH86" s="22">
        <v>0.1345345</v>
      </c>
      <c r="DI86" s="22">
        <v>0.10203130000000001</v>
      </c>
      <c r="DJ86" s="22">
        <v>-1.78514E-2</v>
      </c>
      <c r="DK86" s="22">
        <v>2.0981400000000001E-2</v>
      </c>
      <c r="DL86" s="22">
        <v>0.10422960000000001</v>
      </c>
      <c r="DM86" s="22">
        <v>0.130019</v>
      </c>
      <c r="DN86" s="22">
        <v>0.30037540000000001</v>
      </c>
      <c r="DO86" s="22">
        <v>0.46006219999999998</v>
      </c>
      <c r="DP86" s="22">
        <v>0.45334829999999998</v>
      </c>
      <c r="DQ86" s="22">
        <v>0.48615019999999998</v>
      </c>
      <c r="DR86" s="22">
        <v>0.50519389999999997</v>
      </c>
      <c r="DS86" s="22">
        <v>0.45852379999999998</v>
      </c>
      <c r="DT86" s="22">
        <v>0.1132697</v>
      </c>
      <c r="DU86" s="22">
        <v>7.0470000000000005E-4</v>
      </c>
      <c r="DV86" s="22">
        <v>-1.30197E-2</v>
      </c>
      <c r="DW86" s="22">
        <v>-0.21760679999999999</v>
      </c>
      <c r="DX86" s="22">
        <v>-0.25260939999999998</v>
      </c>
      <c r="DY86" s="22">
        <v>-0.16308249999999999</v>
      </c>
      <c r="DZ86" s="22">
        <v>-0.14881079999999999</v>
      </c>
      <c r="EA86" s="22">
        <v>1.3776999999999999E-2</v>
      </c>
      <c r="EB86" s="22">
        <v>6.1340800000000001E-2</v>
      </c>
      <c r="EC86" s="22">
        <v>0.13426389999999999</v>
      </c>
      <c r="ED86" s="22">
        <v>0.26934750000000002</v>
      </c>
      <c r="EE86" s="22">
        <v>0.32328109999999999</v>
      </c>
      <c r="EF86" s="22">
        <v>0.21696360000000001</v>
      </c>
      <c r="EG86" s="22">
        <v>0.1835513</v>
      </c>
      <c r="EH86" s="22">
        <v>6.2270800000000001E-2</v>
      </c>
      <c r="EI86" s="22">
        <v>9.8382399999999995E-2</v>
      </c>
      <c r="EJ86" s="22">
        <v>0.1812627</v>
      </c>
      <c r="EK86" s="22">
        <v>0.20688119999999999</v>
      </c>
      <c r="EL86" s="22">
        <v>0.37577480000000002</v>
      </c>
      <c r="EM86" s="22">
        <v>0.54254190000000002</v>
      </c>
      <c r="EN86" s="22">
        <v>0.54402209999999995</v>
      </c>
      <c r="EO86" s="22">
        <v>0.58424690000000001</v>
      </c>
      <c r="EP86" s="22">
        <v>0.60795710000000003</v>
      </c>
      <c r="EQ86" s="22">
        <v>0.55923239999999996</v>
      </c>
      <c r="ER86" s="22">
        <v>0.2088875</v>
      </c>
      <c r="ES86" s="22">
        <v>9.1696100000000003E-2</v>
      </c>
      <c r="ET86" s="22">
        <v>7.0297499999999999E-2</v>
      </c>
      <c r="EU86" s="22">
        <v>48.072389999999999</v>
      </c>
      <c r="EV86" s="22">
        <v>47.365940000000002</v>
      </c>
      <c r="EW86" s="22">
        <v>46.880389999999998</v>
      </c>
      <c r="EX86" s="22">
        <v>46.474350000000001</v>
      </c>
      <c r="EY86" s="22">
        <v>46.63758</v>
      </c>
      <c r="EZ86" s="22">
        <v>46.177709999999998</v>
      </c>
      <c r="FA86" s="22">
        <v>45.778399999999998</v>
      </c>
      <c r="FB86" s="22">
        <v>45.913589999999999</v>
      </c>
      <c r="FC86" s="22">
        <v>50.007919999999999</v>
      </c>
      <c r="FD86" s="22">
        <v>55.840609999999998</v>
      </c>
      <c r="FE86" s="22">
        <v>60.561889999999998</v>
      </c>
      <c r="FF86" s="22">
        <v>63.143749999999997</v>
      </c>
      <c r="FG86" s="22">
        <v>64.661900000000003</v>
      </c>
      <c r="FH86" s="22">
        <v>65.137960000000007</v>
      </c>
      <c r="FI86" s="22">
        <v>64.679599999999994</v>
      </c>
      <c r="FJ86" s="22">
        <v>63.557810000000003</v>
      </c>
      <c r="FK86" s="22">
        <v>61.398229999999998</v>
      </c>
      <c r="FL86" s="22">
        <v>57.029020000000003</v>
      </c>
      <c r="FM86" s="22">
        <v>54.698459999999997</v>
      </c>
      <c r="FN86" s="22">
        <v>52.530059999999999</v>
      </c>
      <c r="FO86" s="22">
        <v>51.533380000000001</v>
      </c>
      <c r="FP86" s="22">
        <v>50.902419999999999</v>
      </c>
      <c r="FQ86" s="22">
        <v>49.759920000000001</v>
      </c>
      <c r="FR86" s="22">
        <v>48.843200000000003</v>
      </c>
      <c r="FS86" s="22">
        <v>1.705881</v>
      </c>
      <c r="FT86" s="22">
        <v>7.2083999999999995E-2</v>
      </c>
      <c r="FU86" s="22">
        <v>0.1096222</v>
      </c>
    </row>
    <row r="87" spans="1:177" x14ac:dyDescent="0.3">
      <c r="A87" s="13" t="s">
        <v>226</v>
      </c>
      <c r="B87" s="13" t="s">
        <v>0</v>
      </c>
      <c r="C87" s="13" t="s">
        <v>264</v>
      </c>
      <c r="D87" s="34" t="s">
        <v>232</v>
      </c>
      <c r="E87" s="23" t="s">
        <v>220</v>
      </c>
      <c r="F87" s="23">
        <v>4350</v>
      </c>
      <c r="G87" s="22">
        <v>2.9265089999999998</v>
      </c>
      <c r="H87" s="22">
        <v>2.7118180000000001</v>
      </c>
      <c r="I87" s="22">
        <v>2.604619</v>
      </c>
      <c r="J87" s="22">
        <v>2.4973700000000001</v>
      </c>
      <c r="K87" s="22">
        <v>2.5653389999999998</v>
      </c>
      <c r="L87" s="22">
        <v>2.8537919999999999</v>
      </c>
      <c r="M87" s="22">
        <v>3.3046920000000002</v>
      </c>
      <c r="N87" s="22">
        <v>3.5839819999999998</v>
      </c>
      <c r="O87" s="22">
        <v>3.3769939999999998</v>
      </c>
      <c r="P87" s="22">
        <v>3.0501330000000002</v>
      </c>
      <c r="Q87" s="22">
        <v>2.8328959999999999</v>
      </c>
      <c r="R87" s="22">
        <v>2.6308370000000001</v>
      </c>
      <c r="S87" s="22">
        <v>2.5695700000000001</v>
      </c>
      <c r="T87" s="22">
        <v>2.6734610000000001</v>
      </c>
      <c r="U87" s="22">
        <v>2.7697280000000002</v>
      </c>
      <c r="V87" s="22">
        <v>3.1787399999999999</v>
      </c>
      <c r="W87" s="22">
        <v>3.929265</v>
      </c>
      <c r="X87" s="22">
        <v>5.13856</v>
      </c>
      <c r="Y87" s="22">
        <v>5.5124370000000003</v>
      </c>
      <c r="Z87" s="22">
        <v>5.4472360000000002</v>
      </c>
      <c r="AA87" s="22">
        <v>5.2139579999999999</v>
      </c>
      <c r="AB87" s="22">
        <v>4.73759</v>
      </c>
      <c r="AC87" s="22">
        <v>4.087656</v>
      </c>
      <c r="AD87" s="22">
        <v>3.4294150000000001</v>
      </c>
      <c r="AE87" s="22">
        <v>-0.34369870000000002</v>
      </c>
      <c r="AF87" s="22">
        <v>-0.36390650000000002</v>
      </c>
      <c r="AG87" s="22">
        <v>-0.29721409999999998</v>
      </c>
      <c r="AH87" s="22">
        <v>-0.31222329999999998</v>
      </c>
      <c r="AI87" s="22">
        <v>-0.2214179</v>
      </c>
      <c r="AJ87" s="22">
        <v>-0.12079570000000001</v>
      </c>
      <c r="AK87" s="22">
        <v>-9.2313800000000001E-2</v>
      </c>
      <c r="AL87" s="22">
        <v>-4.7895999999999998E-3</v>
      </c>
      <c r="AM87" s="22">
        <v>1.9122799999999999E-2</v>
      </c>
      <c r="AN87" s="22">
        <v>-3.4373500000000001E-2</v>
      </c>
      <c r="AO87" s="22">
        <v>-8.8521299999999997E-2</v>
      </c>
      <c r="AP87" s="22">
        <v>-0.16211039999999999</v>
      </c>
      <c r="AQ87" s="22">
        <v>-0.13653970000000001</v>
      </c>
      <c r="AR87" s="22">
        <v>-5.4088900000000002E-2</v>
      </c>
      <c r="AS87" s="22">
        <v>-1.0180099999999999E-2</v>
      </c>
      <c r="AT87" s="22">
        <v>6.63884E-2</v>
      </c>
      <c r="AU87" s="22">
        <v>0.1374968</v>
      </c>
      <c r="AV87" s="22">
        <v>6.6755200000000001E-2</v>
      </c>
      <c r="AW87" s="22">
        <v>6.0509199999999999E-2</v>
      </c>
      <c r="AX87" s="22">
        <v>3.7926599999999998E-2</v>
      </c>
      <c r="AY87" s="22">
        <v>-1.09832E-2</v>
      </c>
      <c r="AZ87" s="22">
        <v>-0.1695072</v>
      </c>
      <c r="BA87" s="22">
        <v>-0.20415849999999999</v>
      </c>
      <c r="BB87" s="22">
        <v>-0.16772329999999999</v>
      </c>
      <c r="BC87" s="22">
        <v>-0.27869500000000003</v>
      </c>
      <c r="BD87" s="22">
        <v>-0.29880879999999999</v>
      </c>
      <c r="BE87" s="22">
        <v>-0.23506589999999999</v>
      </c>
      <c r="BF87" s="22">
        <v>-0.25514490000000001</v>
      </c>
      <c r="BG87" s="22">
        <v>-0.16469539999999999</v>
      </c>
      <c r="BH87" s="22">
        <v>-6.5436900000000006E-2</v>
      </c>
      <c r="BI87" s="22">
        <v>-3.5806600000000001E-2</v>
      </c>
      <c r="BJ87" s="22">
        <v>6.0478299999999999E-2</v>
      </c>
      <c r="BK87" s="22">
        <v>8.8930999999999996E-2</v>
      </c>
      <c r="BL87" s="22">
        <v>3.1427200000000002E-2</v>
      </c>
      <c r="BM87" s="22">
        <v>-2.39644E-2</v>
      </c>
      <c r="BN87" s="22">
        <v>-9.8590999999999998E-2</v>
      </c>
      <c r="BO87" s="22">
        <v>-7.52665E-2</v>
      </c>
      <c r="BP87" s="22">
        <v>5.5167000000000002E-3</v>
      </c>
      <c r="BQ87" s="22">
        <v>4.8485500000000001E-2</v>
      </c>
      <c r="BR87" s="22">
        <v>0.1234251</v>
      </c>
      <c r="BS87" s="22">
        <v>0.20057179999999999</v>
      </c>
      <c r="BT87" s="22">
        <v>0.13755600000000001</v>
      </c>
      <c r="BU87" s="22">
        <v>0.1413703</v>
      </c>
      <c r="BV87" s="22">
        <v>0.1224973</v>
      </c>
      <c r="BW87" s="22">
        <v>7.21638E-2</v>
      </c>
      <c r="BX87" s="22">
        <v>-9.6547800000000003E-2</v>
      </c>
      <c r="BY87" s="22">
        <v>-0.134795</v>
      </c>
      <c r="BZ87" s="22">
        <v>-0.1071324</v>
      </c>
      <c r="CA87" s="22">
        <v>-0.23367370000000001</v>
      </c>
      <c r="CB87" s="22">
        <v>-0.25372230000000001</v>
      </c>
      <c r="CC87" s="22">
        <v>-0.19202230000000001</v>
      </c>
      <c r="CD87" s="22">
        <v>-0.21561250000000001</v>
      </c>
      <c r="CE87" s="22">
        <v>-0.12540950000000001</v>
      </c>
      <c r="CF87" s="22">
        <v>-2.7095500000000002E-2</v>
      </c>
      <c r="CG87" s="22">
        <v>3.3300999999999999E-3</v>
      </c>
      <c r="CH87" s="22">
        <v>0.1056827</v>
      </c>
      <c r="CI87" s="22">
        <v>0.13728000000000001</v>
      </c>
      <c r="CJ87" s="22">
        <v>7.7000600000000002E-2</v>
      </c>
      <c r="CK87" s="22">
        <v>2.0747600000000001E-2</v>
      </c>
      <c r="CL87" s="22">
        <v>-5.4597699999999999E-2</v>
      </c>
      <c r="CM87" s="22">
        <v>-3.2828900000000001E-2</v>
      </c>
      <c r="CN87" s="22">
        <v>4.6799399999999998E-2</v>
      </c>
      <c r="CO87" s="22">
        <v>8.9117199999999994E-2</v>
      </c>
      <c r="CP87" s="22">
        <v>0.1629285</v>
      </c>
      <c r="CQ87" s="22">
        <v>0.24425740000000001</v>
      </c>
      <c r="CR87" s="22">
        <v>0.18659239999999999</v>
      </c>
      <c r="CS87" s="22">
        <v>0.19737450000000001</v>
      </c>
      <c r="CT87" s="22">
        <v>0.1810708</v>
      </c>
      <c r="CU87" s="22">
        <v>0.12975110000000001</v>
      </c>
      <c r="CV87" s="22">
        <v>-4.6016399999999999E-2</v>
      </c>
      <c r="CW87" s="22">
        <v>-8.6754100000000001E-2</v>
      </c>
      <c r="CX87" s="22">
        <v>-6.5167299999999997E-2</v>
      </c>
      <c r="CY87" s="22">
        <v>-0.1886524</v>
      </c>
      <c r="CZ87" s="22">
        <v>-0.20863580000000001</v>
      </c>
      <c r="DA87" s="22">
        <v>-0.14897869999999999</v>
      </c>
      <c r="DB87" s="22">
        <v>-0.17608019999999999</v>
      </c>
      <c r="DC87" s="22">
        <v>-8.6123599999999995E-2</v>
      </c>
      <c r="DD87" s="22">
        <v>1.12458E-2</v>
      </c>
      <c r="DE87" s="22">
        <v>4.2466799999999999E-2</v>
      </c>
      <c r="DF87" s="22">
        <v>0.15088699999999999</v>
      </c>
      <c r="DG87" s="22">
        <v>0.18562890000000001</v>
      </c>
      <c r="DH87" s="22">
        <v>0.1225739</v>
      </c>
      <c r="DI87" s="22">
        <v>6.5459500000000004E-2</v>
      </c>
      <c r="DJ87" s="22">
        <v>-1.06044E-2</v>
      </c>
      <c r="DK87" s="22">
        <v>9.6086999999999995E-3</v>
      </c>
      <c r="DL87" s="22">
        <v>8.8081999999999994E-2</v>
      </c>
      <c r="DM87" s="22">
        <v>0.1297488</v>
      </c>
      <c r="DN87" s="22">
        <v>0.2024319</v>
      </c>
      <c r="DO87" s="22">
        <v>0.287943</v>
      </c>
      <c r="DP87" s="22">
        <v>0.2356288</v>
      </c>
      <c r="DQ87" s="22">
        <v>0.25337870000000001</v>
      </c>
      <c r="DR87" s="22">
        <v>0.2396442</v>
      </c>
      <c r="DS87" s="22">
        <v>0.18733849999999999</v>
      </c>
      <c r="DT87" s="22">
        <v>4.5151000000000002E-3</v>
      </c>
      <c r="DU87" s="22">
        <v>-3.8713200000000003E-2</v>
      </c>
      <c r="DV87" s="22">
        <v>-2.3202199999999999E-2</v>
      </c>
      <c r="DW87" s="22">
        <v>-0.1236488</v>
      </c>
      <c r="DX87" s="22">
        <v>-0.143538</v>
      </c>
      <c r="DY87" s="22">
        <v>-8.6830500000000005E-2</v>
      </c>
      <c r="DZ87" s="22">
        <v>-0.1190017</v>
      </c>
      <c r="EA87" s="22">
        <v>-2.9401099999999999E-2</v>
      </c>
      <c r="EB87" s="22">
        <v>6.66046E-2</v>
      </c>
      <c r="EC87" s="22">
        <v>9.8974000000000006E-2</v>
      </c>
      <c r="ED87" s="22">
        <v>0.21615490000000001</v>
      </c>
      <c r="EE87" s="22">
        <v>0.25543709999999997</v>
      </c>
      <c r="EF87" s="22">
        <v>0.18837470000000001</v>
      </c>
      <c r="EG87" s="22">
        <v>0.1300164</v>
      </c>
      <c r="EH87" s="22">
        <v>5.2914999999999997E-2</v>
      </c>
      <c r="EI87" s="22">
        <v>7.0881799999999995E-2</v>
      </c>
      <c r="EJ87" s="22">
        <v>0.1476876</v>
      </c>
      <c r="EK87" s="22">
        <v>0.18841450000000001</v>
      </c>
      <c r="EL87" s="22">
        <v>0.25946859999999999</v>
      </c>
      <c r="EM87" s="22">
        <v>0.351018</v>
      </c>
      <c r="EN87" s="22">
        <v>0.30642950000000002</v>
      </c>
      <c r="EO87" s="22">
        <v>0.33423979999999998</v>
      </c>
      <c r="EP87" s="22">
        <v>0.32421499999999998</v>
      </c>
      <c r="EQ87" s="22">
        <v>0.27048549999999999</v>
      </c>
      <c r="ER87" s="22">
        <v>7.7474500000000002E-2</v>
      </c>
      <c r="ES87" s="22">
        <v>3.0650299999999998E-2</v>
      </c>
      <c r="ET87" s="22">
        <v>3.7388699999999997E-2</v>
      </c>
      <c r="EU87" s="22">
        <v>52.076540000000001</v>
      </c>
      <c r="EV87" s="22">
        <v>51.615630000000003</v>
      </c>
      <c r="EW87" s="22">
        <v>51.312669999999997</v>
      </c>
      <c r="EX87" s="22">
        <v>50.642530000000001</v>
      </c>
      <c r="EY87" s="22">
        <v>50.926519999999996</v>
      </c>
      <c r="EZ87" s="22">
        <v>50.621549999999999</v>
      </c>
      <c r="FA87" s="22">
        <v>49.837420000000002</v>
      </c>
      <c r="FB87" s="22">
        <v>49.667409999999997</v>
      </c>
      <c r="FC87" s="22">
        <v>53.540030000000002</v>
      </c>
      <c r="FD87" s="22">
        <v>57.952579999999998</v>
      </c>
      <c r="FE87" s="22">
        <v>61.592849999999999</v>
      </c>
      <c r="FF87" s="22">
        <v>63.939599999999999</v>
      </c>
      <c r="FG87" s="22">
        <v>65.349829999999997</v>
      </c>
      <c r="FH87" s="22">
        <v>65.598240000000004</v>
      </c>
      <c r="FI87" s="22">
        <v>64.992940000000004</v>
      </c>
      <c r="FJ87" s="22">
        <v>63.593119999999999</v>
      </c>
      <c r="FK87" s="22">
        <v>61.803350000000002</v>
      </c>
      <c r="FL87" s="22">
        <v>58.832169999999998</v>
      </c>
      <c r="FM87" s="22">
        <v>56.957250000000002</v>
      </c>
      <c r="FN87" s="22">
        <v>55.154800000000002</v>
      </c>
      <c r="FO87" s="22">
        <v>54.456189999999999</v>
      </c>
      <c r="FP87" s="22">
        <v>54.223689999999998</v>
      </c>
      <c r="FQ87" s="22">
        <v>53.080599999999997</v>
      </c>
      <c r="FR87" s="22">
        <v>52.377499999999998</v>
      </c>
      <c r="FS87" s="22">
        <v>1.25356</v>
      </c>
      <c r="FT87" s="22">
        <v>5.4037200000000001E-2</v>
      </c>
      <c r="FU87" s="22">
        <v>8.8336300000000006E-2</v>
      </c>
    </row>
    <row r="88" spans="1:177" x14ac:dyDescent="0.3">
      <c r="A88" s="13" t="s">
        <v>226</v>
      </c>
      <c r="B88" s="13" t="s">
        <v>0</v>
      </c>
      <c r="C88" s="13" t="s">
        <v>264</v>
      </c>
      <c r="D88" s="34" t="s">
        <v>232</v>
      </c>
      <c r="E88" s="23" t="s">
        <v>221</v>
      </c>
      <c r="F88" s="23">
        <v>3064</v>
      </c>
      <c r="G88" s="22">
        <v>2.158461</v>
      </c>
      <c r="H88" s="22">
        <v>1.964985</v>
      </c>
      <c r="I88" s="22">
        <v>1.854055</v>
      </c>
      <c r="J88" s="22">
        <v>1.85771</v>
      </c>
      <c r="K88" s="22">
        <v>1.96452</v>
      </c>
      <c r="L88" s="22">
        <v>2.16703</v>
      </c>
      <c r="M88" s="22">
        <v>2.5558519999999998</v>
      </c>
      <c r="N88" s="22">
        <v>2.5873210000000002</v>
      </c>
      <c r="O88" s="22">
        <v>2.256246</v>
      </c>
      <c r="P88" s="22">
        <v>1.869848</v>
      </c>
      <c r="Q88" s="22">
        <v>1.629926</v>
      </c>
      <c r="R88" s="22">
        <v>1.4108590000000001</v>
      </c>
      <c r="S88" s="22">
        <v>1.381278</v>
      </c>
      <c r="T88" s="22">
        <v>1.478701</v>
      </c>
      <c r="U88" s="22">
        <v>1.703857</v>
      </c>
      <c r="V88" s="22">
        <v>2.1460970000000001</v>
      </c>
      <c r="W88" s="22">
        <v>2.8305150000000001</v>
      </c>
      <c r="X88" s="22">
        <v>3.680504</v>
      </c>
      <c r="Y88" s="22">
        <v>3.8687849999999999</v>
      </c>
      <c r="Z88" s="22">
        <v>3.876042</v>
      </c>
      <c r="AA88" s="22">
        <v>3.7536679999999998</v>
      </c>
      <c r="AB88" s="22">
        <v>3.4238059999999999</v>
      </c>
      <c r="AC88" s="22">
        <v>2.9528400000000001</v>
      </c>
      <c r="AD88" s="22">
        <v>2.5179619999999998</v>
      </c>
      <c r="AE88" s="22">
        <v>-0.24177419999999999</v>
      </c>
      <c r="AF88" s="22">
        <v>-0.2539805</v>
      </c>
      <c r="AG88" s="22">
        <v>-0.21229319999999999</v>
      </c>
      <c r="AH88" s="22">
        <v>-0.1643375</v>
      </c>
      <c r="AI88" s="22">
        <v>-9.6567799999999995E-2</v>
      </c>
      <c r="AJ88" s="22">
        <v>-0.1401801</v>
      </c>
      <c r="AK88" s="22">
        <v>-0.1061363</v>
      </c>
      <c r="AL88" s="22">
        <v>-8.2811899999999994E-2</v>
      </c>
      <c r="AM88" s="22">
        <v>-5.72907E-2</v>
      </c>
      <c r="AN88" s="22">
        <v>-8.0391599999999994E-2</v>
      </c>
      <c r="AO88" s="22">
        <v>-5.7493000000000002E-2</v>
      </c>
      <c r="AP88" s="22">
        <v>-0.10624889999999999</v>
      </c>
      <c r="AQ88" s="22">
        <v>-8.7858099999999995E-2</v>
      </c>
      <c r="AR88" s="22">
        <v>-7.8222600000000003E-2</v>
      </c>
      <c r="AS88" s="22">
        <v>-8.9153200000000002E-2</v>
      </c>
      <c r="AT88" s="22">
        <v>5.9605999999999999E-3</v>
      </c>
      <c r="AU88" s="22">
        <v>7.0138500000000006E-2</v>
      </c>
      <c r="AV88" s="22">
        <v>9.8169999999999993E-2</v>
      </c>
      <c r="AW88" s="22">
        <v>0.1112437</v>
      </c>
      <c r="AX88" s="22">
        <v>0.1362913</v>
      </c>
      <c r="AY88" s="22">
        <v>0.14063120000000001</v>
      </c>
      <c r="AZ88" s="22">
        <v>-2.1473099999999998E-2</v>
      </c>
      <c r="BA88" s="22">
        <v>-7.6271000000000005E-2</v>
      </c>
      <c r="BB88" s="22">
        <v>-0.1087514</v>
      </c>
      <c r="BC88" s="22">
        <v>-0.1830698</v>
      </c>
      <c r="BD88" s="22">
        <v>-0.19606979999999999</v>
      </c>
      <c r="BE88" s="22">
        <v>-0.15791740000000001</v>
      </c>
      <c r="BF88" s="22">
        <v>-0.112251</v>
      </c>
      <c r="BG88" s="22">
        <v>-4.13496E-2</v>
      </c>
      <c r="BH88" s="22">
        <v>-8.4648899999999999E-2</v>
      </c>
      <c r="BI88" s="22">
        <v>-5.05911E-2</v>
      </c>
      <c r="BJ88" s="22">
        <v>-2.3840900000000002E-2</v>
      </c>
      <c r="BK88" s="22">
        <v>-1.2994E-3</v>
      </c>
      <c r="BL88" s="22">
        <v>-3.0166100000000001E-2</v>
      </c>
      <c r="BM88" s="22">
        <v>-8.0406999999999996E-3</v>
      </c>
      <c r="BN88" s="22">
        <v>-5.7349400000000002E-2</v>
      </c>
      <c r="BO88" s="22">
        <v>-4.0892199999999997E-2</v>
      </c>
      <c r="BP88" s="22">
        <v>-2.9723900000000001E-2</v>
      </c>
      <c r="BQ88" s="22">
        <v>-3.9169799999999998E-2</v>
      </c>
      <c r="BR88" s="22">
        <v>5.5805399999999998E-2</v>
      </c>
      <c r="BS88" s="22">
        <v>0.1240293</v>
      </c>
      <c r="BT88" s="22">
        <v>0.15495800000000001</v>
      </c>
      <c r="BU88" s="22">
        <v>0.16752049999999999</v>
      </c>
      <c r="BV88" s="22">
        <v>0.19623090000000001</v>
      </c>
      <c r="BW88" s="22">
        <v>0.19851089999999999</v>
      </c>
      <c r="BX88" s="22">
        <v>3.8848899999999999E-2</v>
      </c>
      <c r="BY88" s="22">
        <v>-2.10482E-2</v>
      </c>
      <c r="BZ88" s="22">
        <v>-5.2872799999999998E-2</v>
      </c>
      <c r="CA88" s="22">
        <v>-0.14241129999999999</v>
      </c>
      <c r="CB88" s="22">
        <v>-0.15596109999999999</v>
      </c>
      <c r="CC88" s="22">
        <v>-0.1202569</v>
      </c>
      <c r="CD88" s="22">
        <v>-7.6176099999999997E-2</v>
      </c>
      <c r="CE88" s="22">
        <v>-3.1056E-3</v>
      </c>
      <c r="CF88" s="22">
        <v>-4.6188199999999999E-2</v>
      </c>
      <c r="CG88" s="22">
        <v>-1.21206E-2</v>
      </c>
      <c r="CH88" s="22">
        <v>1.7002199999999999E-2</v>
      </c>
      <c r="CI88" s="22">
        <v>3.7479999999999999E-2</v>
      </c>
      <c r="CJ88" s="22">
        <v>4.6198999999999997E-3</v>
      </c>
      <c r="CK88" s="22">
        <v>2.6209799999999998E-2</v>
      </c>
      <c r="CL88" s="22">
        <v>-2.3481700000000001E-2</v>
      </c>
      <c r="CM88" s="22">
        <v>-8.3637999999999994E-3</v>
      </c>
      <c r="CN88" s="22">
        <v>3.8660999999999999E-3</v>
      </c>
      <c r="CO88" s="22">
        <v>-4.5516000000000003E-3</v>
      </c>
      <c r="CP88" s="22">
        <v>9.0327699999999997E-2</v>
      </c>
      <c r="CQ88" s="22">
        <v>0.16135379999999999</v>
      </c>
      <c r="CR88" s="22">
        <v>0.1942893</v>
      </c>
      <c r="CS88" s="22">
        <v>0.2064976</v>
      </c>
      <c r="CT88" s="22">
        <v>0.23774490000000001</v>
      </c>
      <c r="CU88" s="22">
        <v>0.23859820000000001</v>
      </c>
      <c r="CV88" s="22">
        <v>8.0627699999999997E-2</v>
      </c>
      <c r="CW88" s="22">
        <v>1.71989E-2</v>
      </c>
      <c r="CX88" s="22">
        <v>-1.4171400000000001E-2</v>
      </c>
      <c r="CY88" s="22">
        <v>-0.1017528</v>
      </c>
      <c r="CZ88" s="22">
        <v>-0.11585230000000001</v>
      </c>
      <c r="DA88" s="22">
        <v>-8.25964E-2</v>
      </c>
      <c r="DB88" s="22">
        <v>-4.0101199999999997E-2</v>
      </c>
      <c r="DC88" s="22">
        <v>3.51384E-2</v>
      </c>
      <c r="DD88" s="22">
        <v>-7.7275E-3</v>
      </c>
      <c r="DE88" s="22">
        <v>2.63498E-2</v>
      </c>
      <c r="DF88" s="22">
        <v>5.7845399999999998E-2</v>
      </c>
      <c r="DG88" s="22">
        <v>7.6259300000000002E-2</v>
      </c>
      <c r="DH88" s="22">
        <v>3.9405900000000001E-2</v>
      </c>
      <c r="DI88" s="22">
        <v>6.0460300000000002E-2</v>
      </c>
      <c r="DJ88" s="22">
        <v>1.03859E-2</v>
      </c>
      <c r="DK88" s="22">
        <v>2.4164600000000001E-2</v>
      </c>
      <c r="DL88" s="22">
        <v>3.7456200000000002E-2</v>
      </c>
      <c r="DM88" s="22">
        <v>3.0066699999999998E-2</v>
      </c>
      <c r="DN88" s="22">
        <v>0.12485010000000001</v>
      </c>
      <c r="DO88" s="22">
        <v>0.1986784</v>
      </c>
      <c r="DP88" s="22">
        <v>0.23362050000000001</v>
      </c>
      <c r="DQ88" s="22">
        <v>0.24547479999999999</v>
      </c>
      <c r="DR88" s="22">
        <v>0.27925879999999997</v>
      </c>
      <c r="DS88" s="22">
        <v>0.27868559999999998</v>
      </c>
      <c r="DT88" s="22">
        <v>0.1224065</v>
      </c>
      <c r="DU88" s="22">
        <v>5.5446099999999998E-2</v>
      </c>
      <c r="DV88" s="22">
        <v>2.45299E-2</v>
      </c>
      <c r="DW88" s="22">
        <v>-4.3048400000000001E-2</v>
      </c>
      <c r="DX88" s="22">
        <v>-5.7941600000000003E-2</v>
      </c>
      <c r="DY88" s="22">
        <v>-2.8220700000000001E-2</v>
      </c>
      <c r="DZ88" s="22">
        <v>1.1985300000000001E-2</v>
      </c>
      <c r="EA88" s="22">
        <v>9.0356599999999995E-2</v>
      </c>
      <c r="EB88" s="22">
        <v>4.7803699999999998E-2</v>
      </c>
      <c r="EC88" s="22">
        <v>8.1895099999999998E-2</v>
      </c>
      <c r="ED88" s="22">
        <v>0.1168164</v>
      </c>
      <c r="EE88" s="22">
        <v>0.1322506</v>
      </c>
      <c r="EF88" s="22">
        <v>8.96314E-2</v>
      </c>
      <c r="EG88" s="22">
        <v>0.1099126</v>
      </c>
      <c r="EH88" s="22">
        <v>5.9285400000000002E-2</v>
      </c>
      <c r="EI88" s="22">
        <v>7.1130499999999999E-2</v>
      </c>
      <c r="EJ88" s="22">
        <v>8.5954900000000001E-2</v>
      </c>
      <c r="EK88" s="22">
        <v>8.0049999999999996E-2</v>
      </c>
      <c r="EL88" s="22">
        <v>0.17469480000000001</v>
      </c>
      <c r="EM88" s="22">
        <v>0.25256909999999999</v>
      </c>
      <c r="EN88" s="22">
        <v>0.29040850000000001</v>
      </c>
      <c r="EO88" s="22">
        <v>0.30175150000000001</v>
      </c>
      <c r="EP88" s="22">
        <v>0.33919840000000001</v>
      </c>
      <c r="EQ88" s="22">
        <v>0.33656530000000001</v>
      </c>
      <c r="ER88" s="22">
        <v>0.18272859999999999</v>
      </c>
      <c r="ES88" s="22">
        <v>0.1106688</v>
      </c>
      <c r="ET88" s="22">
        <v>8.0408499999999994E-2</v>
      </c>
      <c r="EU88" s="22">
        <v>43.384059999999998</v>
      </c>
      <c r="EV88" s="22">
        <v>42.3902</v>
      </c>
      <c r="EW88" s="22">
        <v>41.690860000000001</v>
      </c>
      <c r="EX88" s="22">
        <v>41.594169999999998</v>
      </c>
      <c r="EY88" s="22">
        <v>41.616059999999997</v>
      </c>
      <c r="EZ88" s="22">
        <v>40.974960000000003</v>
      </c>
      <c r="FA88" s="22">
        <v>41.026020000000003</v>
      </c>
      <c r="FB88" s="22">
        <v>41.518749999999997</v>
      </c>
      <c r="FC88" s="22">
        <v>45.873600000000003</v>
      </c>
      <c r="FD88" s="22">
        <v>53.369630000000001</v>
      </c>
      <c r="FE88" s="22">
        <v>59.356380000000001</v>
      </c>
      <c r="FF88" s="22">
        <v>62.212980000000002</v>
      </c>
      <c r="FG88" s="22">
        <v>63.856699999999996</v>
      </c>
      <c r="FH88" s="22">
        <v>64.598749999999995</v>
      </c>
      <c r="FI88" s="22">
        <v>64.31223</v>
      </c>
      <c r="FJ88" s="22">
        <v>63.515700000000002</v>
      </c>
      <c r="FK88" s="22">
        <v>60.92304</v>
      </c>
      <c r="FL88" s="22">
        <v>54.91666</v>
      </c>
      <c r="FM88" s="22">
        <v>52.052869999999999</v>
      </c>
      <c r="FN88" s="22">
        <v>49.456020000000002</v>
      </c>
      <c r="FO88" s="22">
        <v>48.110819999999997</v>
      </c>
      <c r="FP88" s="22">
        <v>47.013480000000001</v>
      </c>
      <c r="FQ88" s="22">
        <v>45.871650000000002</v>
      </c>
      <c r="FR88" s="22">
        <v>44.704740000000001</v>
      </c>
      <c r="FS88" s="22">
        <v>1.13493</v>
      </c>
      <c r="FT88" s="22">
        <v>4.6820100000000003E-2</v>
      </c>
      <c r="FU88" s="22">
        <v>6.5727900000000006E-2</v>
      </c>
    </row>
    <row r="89" spans="1:177" x14ac:dyDescent="0.3">
      <c r="A89" s="13" t="s">
        <v>226</v>
      </c>
      <c r="B89" s="13" t="s">
        <v>0</v>
      </c>
      <c r="C89" s="13" t="s">
        <v>264</v>
      </c>
      <c r="D89" s="34" t="s">
        <v>244</v>
      </c>
      <c r="E89" s="23" t="s">
        <v>219</v>
      </c>
      <c r="F89" s="23">
        <v>7414</v>
      </c>
      <c r="G89" s="22">
        <v>4.6188060000000002</v>
      </c>
      <c r="H89" s="22">
        <v>4.2258959999999997</v>
      </c>
      <c r="I89" s="22">
        <v>4.0724470000000004</v>
      </c>
      <c r="J89" s="22">
        <v>3.9852599999999998</v>
      </c>
      <c r="K89" s="22">
        <v>4.1272029999999997</v>
      </c>
      <c r="L89" s="22">
        <v>4.6686779999999999</v>
      </c>
      <c r="M89" s="22">
        <v>5.6485690000000002</v>
      </c>
      <c r="N89" s="22">
        <v>5.4357090000000001</v>
      </c>
      <c r="O89" s="22">
        <v>4.8309860000000002</v>
      </c>
      <c r="P89" s="22">
        <v>4.7282060000000001</v>
      </c>
      <c r="Q89" s="22">
        <v>4.7950270000000002</v>
      </c>
      <c r="R89" s="22">
        <v>4.7251830000000004</v>
      </c>
      <c r="S89" s="22">
        <v>5.2149130000000001</v>
      </c>
      <c r="T89" s="22">
        <v>5.572133</v>
      </c>
      <c r="U89" s="22">
        <v>5.7829360000000003</v>
      </c>
      <c r="V89" s="22">
        <v>6.4663830000000004</v>
      </c>
      <c r="W89" s="22">
        <v>7.6458219999999999</v>
      </c>
      <c r="X89" s="22">
        <v>8.8763550000000002</v>
      </c>
      <c r="Y89" s="22">
        <v>9.1322410000000005</v>
      </c>
      <c r="Z89" s="22">
        <v>8.9371069999999992</v>
      </c>
      <c r="AA89" s="22">
        <v>8.6291799999999999</v>
      </c>
      <c r="AB89" s="22">
        <v>7.6838410000000001</v>
      </c>
      <c r="AC89" s="22">
        <v>6.5565470000000001</v>
      </c>
      <c r="AD89" s="22">
        <v>5.5033279999999998</v>
      </c>
      <c r="AE89" s="22">
        <v>-0.43360029999999999</v>
      </c>
      <c r="AF89" s="22">
        <v>-0.52824309999999997</v>
      </c>
      <c r="AG89" s="22">
        <v>-0.4556982</v>
      </c>
      <c r="AH89" s="22">
        <v>-0.39562059999999999</v>
      </c>
      <c r="AI89" s="22">
        <v>-0.32766840000000003</v>
      </c>
      <c r="AJ89" s="22">
        <v>-0.30656729999999999</v>
      </c>
      <c r="AK89" s="22">
        <v>-0.24030979999999999</v>
      </c>
      <c r="AL89" s="22">
        <v>-0.217002</v>
      </c>
      <c r="AM89" s="22">
        <v>-0.14309949999999999</v>
      </c>
      <c r="AN89" s="22">
        <v>-9.3249799999999994E-2</v>
      </c>
      <c r="AO89" s="22">
        <v>-0.19284100000000001</v>
      </c>
      <c r="AP89" s="22">
        <v>-0.1932123</v>
      </c>
      <c r="AQ89" s="22">
        <v>-3.1064100000000001E-2</v>
      </c>
      <c r="AR89" s="22">
        <v>-8.7335399999999994E-2</v>
      </c>
      <c r="AS89" s="22">
        <v>-5.75448E-2</v>
      </c>
      <c r="AT89" s="22">
        <v>0.16217039999999999</v>
      </c>
      <c r="AU89" s="22">
        <v>0.40785139999999998</v>
      </c>
      <c r="AV89" s="22">
        <v>0.34223700000000001</v>
      </c>
      <c r="AW89" s="22">
        <v>0.24484909999999999</v>
      </c>
      <c r="AX89" s="22">
        <v>0.18519579999999999</v>
      </c>
      <c r="AY89" s="22">
        <v>0.26731369999999999</v>
      </c>
      <c r="AZ89" s="22">
        <v>2.3440599999999999E-2</v>
      </c>
      <c r="BA89" s="22">
        <v>-1.9828200000000001E-2</v>
      </c>
      <c r="BB89" s="22">
        <v>4.3521999999999996E-3</v>
      </c>
      <c r="BC89" s="22">
        <v>-0.34821540000000001</v>
      </c>
      <c r="BD89" s="22">
        <v>-0.44113829999999998</v>
      </c>
      <c r="BE89" s="22">
        <v>-0.37768839999999998</v>
      </c>
      <c r="BF89" s="22">
        <v>-0.32208229999999999</v>
      </c>
      <c r="BG89" s="22">
        <v>-0.25564239999999999</v>
      </c>
      <c r="BH89" s="22">
        <v>-0.2371877</v>
      </c>
      <c r="BI89" s="22">
        <v>-0.16825470000000001</v>
      </c>
      <c r="BJ89" s="22">
        <v>-0.1363473</v>
      </c>
      <c r="BK89" s="22">
        <v>-5.75443E-2</v>
      </c>
      <c r="BL89" s="22">
        <v>-6.9886000000000002E-3</v>
      </c>
      <c r="BM89" s="22">
        <v>-0.1028017</v>
      </c>
      <c r="BN89" s="22">
        <v>-0.101019</v>
      </c>
      <c r="BO89" s="22">
        <v>5.9923700000000003E-2</v>
      </c>
      <c r="BP89" s="22">
        <v>9.8747999999999996E-3</v>
      </c>
      <c r="BQ89" s="22">
        <v>3.4872E-2</v>
      </c>
      <c r="BR89" s="22">
        <v>0.2572778</v>
      </c>
      <c r="BS89" s="22">
        <v>0.50515520000000003</v>
      </c>
      <c r="BT89" s="22">
        <v>0.44974550000000002</v>
      </c>
      <c r="BU89" s="22">
        <v>0.3511763</v>
      </c>
      <c r="BV89" s="22">
        <v>0.29033110000000001</v>
      </c>
      <c r="BW89" s="22">
        <v>0.36595640000000002</v>
      </c>
      <c r="BX89" s="22">
        <v>0.1210198</v>
      </c>
      <c r="BY89" s="22">
        <v>7.3462700000000006E-2</v>
      </c>
      <c r="BZ89" s="22">
        <v>8.3176200000000006E-2</v>
      </c>
      <c r="CA89" s="22">
        <v>-0.289078</v>
      </c>
      <c r="CB89" s="22">
        <v>-0.38080979999999998</v>
      </c>
      <c r="CC89" s="22">
        <v>-0.32365909999999998</v>
      </c>
      <c r="CD89" s="22">
        <v>-0.2711499</v>
      </c>
      <c r="CE89" s="22">
        <v>-0.20575750000000001</v>
      </c>
      <c r="CF89" s="22">
        <v>-0.18913559999999999</v>
      </c>
      <c r="CG89" s="22">
        <v>-0.1183496</v>
      </c>
      <c r="CH89" s="22">
        <v>-8.0486100000000005E-2</v>
      </c>
      <c r="CI89" s="22">
        <v>1.7109E-3</v>
      </c>
      <c r="CJ89" s="22">
        <v>5.27556E-2</v>
      </c>
      <c r="CK89" s="22">
        <v>-4.0440799999999999E-2</v>
      </c>
      <c r="CL89" s="22">
        <v>-3.7166299999999999E-2</v>
      </c>
      <c r="CM89" s="22">
        <v>0.1229416</v>
      </c>
      <c r="CN89" s="22">
        <v>7.7202300000000001E-2</v>
      </c>
      <c r="CO89" s="22">
        <v>9.8879700000000001E-2</v>
      </c>
      <c r="CP89" s="22">
        <v>0.32314890000000002</v>
      </c>
      <c r="CQ89" s="22">
        <v>0.57254749999999999</v>
      </c>
      <c r="CR89" s="22">
        <v>0.52420560000000005</v>
      </c>
      <c r="CS89" s="22">
        <v>0.42481819999999998</v>
      </c>
      <c r="CT89" s="22">
        <v>0.36314750000000001</v>
      </c>
      <c r="CU89" s="22">
        <v>0.434276</v>
      </c>
      <c r="CV89" s="22">
        <v>0.18860289999999999</v>
      </c>
      <c r="CW89" s="22">
        <v>0.1380758</v>
      </c>
      <c r="CX89" s="22">
        <v>0.13776939999999999</v>
      </c>
      <c r="CY89" s="22">
        <v>-0.22994059999999999</v>
      </c>
      <c r="CZ89" s="22">
        <v>-0.32048120000000002</v>
      </c>
      <c r="DA89" s="22">
        <v>-0.26962970000000003</v>
      </c>
      <c r="DB89" s="22">
        <v>-0.22021750000000001</v>
      </c>
      <c r="DC89" s="22">
        <v>-0.1558725</v>
      </c>
      <c r="DD89" s="22">
        <v>-0.1410835</v>
      </c>
      <c r="DE89" s="22">
        <v>-6.8444500000000005E-2</v>
      </c>
      <c r="DF89" s="22">
        <v>-2.4624900000000002E-2</v>
      </c>
      <c r="DG89" s="22">
        <v>6.0966199999999998E-2</v>
      </c>
      <c r="DH89" s="22">
        <v>0.1124998</v>
      </c>
      <c r="DI89" s="22">
        <v>2.1920100000000001E-2</v>
      </c>
      <c r="DJ89" s="22">
        <v>2.6686399999999999E-2</v>
      </c>
      <c r="DK89" s="22">
        <v>0.1859594</v>
      </c>
      <c r="DL89" s="22">
        <v>0.14452980000000001</v>
      </c>
      <c r="DM89" s="22">
        <v>0.16288730000000001</v>
      </c>
      <c r="DN89" s="22">
        <v>0.38901999999999998</v>
      </c>
      <c r="DO89" s="22">
        <v>0.63993979999999995</v>
      </c>
      <c r="DP89" s="22">
        <v>0.59866569999999997</v>
      </c>
      <c r="DQ89" s="22">
        <v>0.49846000000000001</v>
      </c>
      <c r="DR89" s="22">
        <v>0.43596390000000002</v>
      </c>
      <c r="DS89" s="22">
        <v>0.50259569999999998</v>
      </c>
      <c r="DT89" s="22">
        <v>0.25618590000000002</v>
      </c>
      <c r="DU89" s="22">
        <v>0.2026888</v>
      </c>
      <c r="DV89" s="22">
        <v>0.19236259999999999</v>
      </c>
      <c r="DW89" s="22">
        <v>-0.14455560000000001</v>
      </c>
      <c r="DX89" s="22">
        <v>-0.23337640000000001</v>
      </c>
      <c r="DY89" s="22">
        <v>-0.19161990000000001</v>
      </c>
      <c r="DZ89" s="22">
        <v>-0.14667920000000001</v>
      </c>
      <c r="EA89" s="22">
        <v>-8.3846599999999993E-2</v>
      </c>
      <c r="EB89" s="22">
        <v>-7.1704000000000004E-2</v>
      </c>
      <c r="EC89" s="22">
        <v>3.6105999999999998E-3</v>
      </c>
      <c r="ED89" s="22">
        <v>5.6029799999999998E-2</v>
      </c>
      <c r="EE89" s="22">
        <v>0.1465214</v>
      </c>
      <c r="EF89" s="22">
        <v>0.19876089999999999</v>
      </c>
      <c r="EG89" s="22">
        <v>0.1119593</v>
      </c>
      <c r="EH89" s="22">
        <v>0.1188796</v>
      </c>
      <c r="EI89" s="22">
        <v>0.2769472</v>
      </c>
      <c r="EJ89" s="22">
        <v>0.24174010000000001</v>
      </c>
      <c r="EK89" s="22">
        <v>0.25530409999999998</v>
      </c>
      <c r="EL89" s="22">
        <v>0.48412739999999999</v>
      </c>
      <c r="EM89" s="22">
        <v>0.7372436</v>
      </c>
      <c r="EN89" s="22">
        <v>0.70617430000000003</v>
      </c>
      <c r="EO89" s="22">
        <v>0.60478710000000002</v>
      </c>
      <c r="EP89" s="22">
        <v>0.5410992</v>
      </c>
      <c r="EQ89" s="22">
        <v>0.60123839999999995</v>
      </c>
      <c r="ER89" s="22">
        <v>0.3537652</v>
      </c>
      <c r="ES89" s="22">
        <v>0.29597980000000002</v>
      </c>
      <c r="ET89" s="22">
        <v>0.2711865</v>
      </c>
      <c r="EU89" s="22">
        <v>43.969760000000001</v>
      </c>
      <c r="EV89" s="22">
        <v>41.423900000000003</v>
      </c>
      <c r="EW89" s="22">
        <v>41.392539999999997</v>
      </c>
      <c r="EX89" s="22">
        <v>41.103610000000003</v>
      </c>
      <c r="EY89" s="22">
        <v>41.90016</v>
      </c>
      <c r="EZ89" s="22">
        <v>42.05771</v>
      </c>
      <c r="FA89" s="22">
        <v>40.661720000000003</v>
      </c>
      <c r="FB89" s="22">
        <v>39.803069999999998</v>
      </c>
      <c r="FC89" s="22">
        <v>47.118679999999998</v>
      </c>
      <c r="FD89" s="22">
        <v>57.585610000000003</v>
      </c>
      <c r="FE89" s="22">
        <v>59.283720000000002</v>
      </c>
      <c r="FF89" s="22">
        <v>60.86862</v>
      </c>
      <c r="FG89" s="22">
        <v>61.310510000000001</v>
      </c>
      <c r="FH89" s="22">
        <v>61.916809999999998</v>
      </c>
      <c r="FI89" s="22">
        <v>53.515419999999999</v>
      </c>
      <c r="FJ89" s="22">
        <v>52.527670000000001</v>
      </c>
      <c r="FK89" s="22">
        <v>52.924480000000003</v>
      </c>
      <c r="FL89" s="22">
        <v>53.475729999999999</v>
      </c>
      <c r="FM89" s="22">
        <v>53.88626</v>
      </c>
      <c r="FN89" s="22">
        <v>54.340409999999999</v>
      </c>
      <c r="FO89" s="22">
        <v>53.330440000000003</v>
      </c>
      <c r="FP89" s="22">
        <v>53.485700000000001</v>
      </c>
      <c r="FQ89" s="22">
        <v>54.468870000000003</v>
      </c>
      <c r="FR89" s="22">
        <v>56.26314</v>
      </c>
      <c r="FS89" s="22">
        <v>1.608241</v>
      </c>
      <c r="FT89" s="22">
        <v>7.0739300000000005E-2</v>
      </c>
      <c r="FU89" s="22">
        <v>0.1114955</v>
      </c>
    </row>
    <row r="90" spans="1:177" x14ac:dyDescent="0.3">
      <c r="A90" s="13" t="s">
        <v>226</v>
      </c>
      <c r="B90" s="13" t="s">
        <v>0</v>
      </c>
      <c r="C90" s="13" t="s">
        <v>264</v>
      </c>
      <c r="D90" s="34" t="s">
        <v>244</v>
      </c>
      <c r="E90" s="23" t="s">
        <v>220</v>
      </c>
      <c r="F90" s="23">
        <v>4350</v>
      </c>
      <c r="G90" s="22">
        <v>2.72872</v>
      </c>
      <c r="H90" s="22">
        <v>2.47336</v>
      </c>
      <c r="I90" s="22">
        <v>2.3576760000000001</v>
      </c>
      <c r="J90" s="22">
        <v>2.2977089999999998</v>
      </c>
      <c r="K90" s="22">
        <v>2.3364699999999998</v>
      </c>
      <c r="L90" s="22">
        <v>2.5949770000000001</v>
      </c>
      <c r="M90" s="22">
        <v>3.109445</v>
      </c>
      <c r="N90" s="22">
        <v>3.1594150000000001</v>
      </c>
      <c r="O90" s="22">
        <v>3.0088689999999998</v>
      </c>
      <c r="P90" s="22">
        <v>2.9898850000000001</v>
      </c>
      <c r="Q90" s="22">
        <v>2.8917459999999999</v>
      </c>
      <c r="R90" s="22">
        <v>2.8624160000000001</v>
      </c>
      <c r="S90" s="22">
        <v>3.1209069999999999</v>
      </c>
      <c r="T90" s="22">
        <v>3.2717399999999999</v>
      </c>
      <c r="U90" s="22">
        <v>3.356128</v>
      </c>
      <c r="V90" s="22">
        <v>3.7079010000000001</v>
      </c>
      <c r="W90" s="22">
        <v>4.3456570000000001</v>
      </c>
      <c r="X90" s="22">
        <v>5.1001799999999999</v>
      </c>
      <c r="Y90" s="22">
        <v>5.3482279999999998</v>
      </c>
      <c r="Z90" s="22">
        <v>5.1407540000000003</v>
      </c>
      <c r="AA90" s="22">
        <v>4.9367340000000004</v>
      </c>
      <c r="AB90" s="22">
        <v>4.4428729999999996</v>
      </c>
      <c r="AC90" s="22">
        <v>3.808697</v>
      </c>
      <c r="AD90" s="22">
        <v>3.185368</v>
      </c>
      <c r="AE90" s="22">
        <v>-0.22644900000000001</v>
      </c>
      <c r="AF90" s="22">
        <v>-0.28599829999999998</v>
      </c>
      <c r="AG90" s="22">
        <v>-0.26621299999999998</v>
      </c>
      <c r="AH90" s="22">
        <v>-0.20587630000000001</v>
      </c>
      <c r="AI90" s="22">
        <v>-0.17296410000000001</v>
      </c>
      <c r="AJ90" s="22">
        <v>-0.16169549999999999</v>
      </c>
      <c r="AK90" s="22">
        <v>-0.10538019999999999</v>
      </c>
      <c r="AL90" s="22">
        <v>-7.7192200000000002E-2</v>
      </c>
      <c r="AM90" s="22">
        <v>-3.9718200000000002E-2</v>
      </c>
      <c r="AN90" s="22">
        <v>-1.9647100000000001E-2</v>
      </c>
      <c r="AO90" s="22">
        <v>-0.12051539999999999</v>
      </c>
      <c r="AP90" s="22">
        <v>-0.1111902</v>
      </c>
      <c r="AQ90" s="22">
        <v>-2.4705600000000001E-2</v>
      </c>
      <c r="AR90" s="22">
        <v>-7.6741199999999996E-2</v>
      </c>
      <c r="AS90" s="22">
        <v>-1.6183400000000001E-2</v>
      </c>
      <c r="AT90" s="22">
        <v>9.3176300000000004E-2</v>
      </c>
      <c r="AU90" s="22">
        <v>0.2185579</v>
      </c>
      <c r="AV90" s="22">
        <v>0.2176833</v>
      </c>
      <c r="AW90" s="22">
        <v>0.17859179999999999</v>
      </c>
      <c r="AX90" s="22">
        <v>2.62469E-2</v>
      </c>
      <c r="AY90" s="22">
        <v>8.0360799999999996E-2</v>
      </c>
      <c r="AZ90" s="22">
        <v>-2.7968099999999999E-2</v>
      </c>
      <c r="BA90" s="22">
        <v>-4.3429299999999997E-2</v>
      </c>
      <c r="BB90" s="22">
        <v>-1.2727999999999999E-3</v>
      </c>
      <c r="BC90" s="22">
        <v>-0.1688857</v>
      </c>
      <c r="BD90" s="22">
        <v>-0.22880329999999999</v>
      </c>
      <c r="BE90" s="22">
        <v>-0.21494379999999999</v>
      </c>
      <c r="BF90" s="22">
        <v>-0.15933710000000001</v>
      </c>
      <c r="BG90" s="22">
        <v>-0.1259468</v>
      </c>
      <c r="BH90" s="22">
        <v>-0.11551649999999999</v>
      </c>
      <c r="BI90" s="22">
        <v>-5.43627E-2</v>
      </c>
      <c r="BJ90" s="22">
        <v>-2.2495999999999999E-2</v>
      </c>
      <c r="BK90" s="22">
        <v>1.7494099999999999E-2</v>
      </c>
      <c r="BL90" s="22">
        <v>4.19507E-2</v>
      </c>
      <c r="BM90" s="22">
        <v>-5.4941999999999998E-2</v>
      </c>
      <c r="BN90" s="22">
        <v>-4.5435000000000003E-2</v>
      </c>
      <c r="BO90" s="22">
        <v>4.2548599999999999E-2</v>
      </c>
      <c r="BP90" s="22">
        <v>-6.1102999999999999E-3</v>
      </c>
      <c r="BQ90" s="22">
        <v>4.8920699999999998E-2</v>
      </c>
      <c r="BR90" s="22">
        <v>0.15823670000000001</v>
      </c>
      <c r="BS90" s="22">
        <v>0.28224749999999998</v>
      </c>
      <c r="BT90" s="22">
        <v>0.29138589999999998</v>
      </c>
      <c r="BU90" s="22">
        <v>0.25607730000000001</v>
      </c>
      <c r="BV90" s="22">
        <v>0.1020354</v>
      </c>
      <c r="BW90" s="22">
        <v>0.15112639999999999</v>
      </c>
      <c r="BX90" s="22">
        <v>3.9818600000000003E-2</v>
      </c>
      <c r="BY90" s="22">
        <v>2.1085E-2</v>
      </c>
      <c r="BZ90" s="22">
        <v>5.1513900000000001E-2</v>
      </c>
      <c r="CA90" s="22">
        <v>-0.12901750000000001</v>
      </c>
      <c r="CB90" s="22">
        <v>-0.1891902</v>
      </c>
      <c r="CC90" s="22">
        <v>-0.17943480000000001</v>
      </c>
      <c r="CD90" s="22">
        <v>-0.1271041</v>
      </c>
      <c r="CE90" s="22">
        <v>-9.3382699999999999E-2</v>
      </c>
      <c r="CF90" s="22">
        <v>-8.3532999999999996E-2</v>
      </c>
      <c r="CG90" s="22">
        <v>-1.9028099999999999E-2</v>
      </c>
      <c r="CH90" s="22">
        <v>1.53864E-2</v>
      </c>
      <c r="CI90" s="22">
        <v>5.7119099999999999E-2</v>
      </c>
      <c r="CJ90" s="22">
        <v>8.4613099999999997E-2</v>
      </c>
      <c r="CK90" s="22">
        <v>-9.5259999999999997E-3</v>
      </c>
      <c r="CL90" s="22">
        <v>1.069E-4</v>
      </c>
      <c r="CM90" s="22">
        <v>8.9128700000000005E-2</v>
      </c>
      <c r="CN90" s="22">
        <v>4.2808499999999999E-2</v>
      </c>
      <c r="CO90" s="22">
        <v>9.4011600000000001E-2</v>
      </c>
      <c r="CP90" s="22">
        <v>0.20329729999999999</v>
      </c>
      <c r="CQ90" s="22">
        <v>0.3263588</v>
      </c>
      <c r="CR90" s="22">
        <v>0.34243210000000002</v>
      </c>
      <c r="CS90" s="22">
        <v>0.30974360000000001</v>
      </c>
      <c r="CT90" s="22">
        <v>0.15452630000000001</v>
      </c>
      <c r="CU90" s="22">
        <v>0.20013829999999999</v>
      </c>
      <c r="CV90" s="22">
        <v>8.6767499999999997E-2</v>
      </c>
      <c r="CW90" s="22">
        <v>6.5767400000000004E-2</v>
      </c>
      <c r="CX90" s="22">
        <v>8.8073799999999994E-2</v>
      </c>
      <c r="CY90" s="22">
        <v>-8.9149400000000004E-2</v>
      </c>
      <c r="CZ90" s="22">
        <v>-0.14957709999999999</v>
      </c>
      <c r="DA90" s="22">
        <v>-0.1439259</v>
      </c>
      <c r="DB90" s="22">
        <v>-9.4871200000000003E-2</v>
      </c>
      <c r="DC90" s="22">
        <v>-6.08186E-2</v>
      </c>
      <c r="DD90" s="22">
        <v>-5.1549600000000001E-2</v>
      </c>
      <c r="DE90" s="22">
        <v>1.6306399999999999E-2</v>
      </c>
      <c r="DF90" s="22">
        <v>5.3268900000000001E-2</v>
      </c>
      <c r="DG90" s="22">
        <v>9.6744200000000002E-2</v>
      </c>
      <c r="DH90" s="22">
        <v>0.12727559999999999</v>
      </c>
      <c r="DI90" s="22">
        <v>3.5889900000000002E-2</v>
      </c>
      <c r="DJ90" s="22">
        <v>4.5648800000000003E-2</v>
      </c>
      <c r="DK90" s="22">
        <v>0.13570879999999999</v>
      </c>
      <c r="DL90" s="22">
        <v>9.1727199999999995E-2</v>
      </c>
      <c r="DM90" s="22">
        <v>0.13910249999999999</v>
      </c>
      <c r="DN90" s="22">
        <v>0.24835779999999999</v>
      </c>
      <c r="DO90" s="22">
        <v>0.37047000000000002</v>
      </c>
      <c r="DP90" s="22">
        <v>0.3934782</v>
      </c>
      <c r="DQ90" s="22">
        <v>0.36340980000000001</v>
      </c>
      <c r="DR90" s="22">
        <v>0.20701720000000001</v>
      </c>
      <c r="DS90" s="22">
        <v>0.24915029999999999</v>
      </c>
      <c r="DT90" s="22">
        <v>0.13371630000000001</v>
      </c>
      <c r="DU90" s="22">
        <v>0.1104498</v>
      </c>
      <c r="DV90" s="22">
        <v>0.1246337</v>
      </c>
      <c r="DW90" s="22">
        <v>-3.1586099999999999E-2</v>
      </c>
      <c r="DX90" s="22">
        <v>-9.2382099999999995E-2</v>
      </c>
      <c r="DY90" s="22">
        <v>-9.2656699999999995E-2</v>
      </c>
      <c r="DZ90" s="22">
        <v>-4.8331899999999997E-2</v>
      </c>
      <c r="EA90" s="22">
        <v>-1.3801300000000001E-2</v>
      </c>
      <c r="EB90" s="22">
        <v>-5.3705999999999997E-3</v>
      </c>
      <c r="EC90" s="22">
        <v>6.7323999999999995E-2</v>
      </c>
      <c r="ED90" s="22">
        <v>0.10796509999999999</v>
      </c>
      <c r="EE90" s="22">
        <v>0.1539565</v>
      </c>
      <c r="EF90" s="22">
        <v>0.1888734</v>
      </c>
      <c r="EG90" s="22">
        <v>0.10146330000000001</v>
      </c>
      <c r="EH90" s="22">
        <v>0.111404</v>
      </c>
      <c r="EI90" s="22">
        <v>0.202963</v>
      </c>
      <c r="EJ90" s="22">
        <v>0.16235820000000001</v>
      </c>
      <c r="EK90" s="22">
        <v>0.20420650000000001</v>
      </c>
      <c r="EL90" s="22">
        <v>0.31341819999999998</v>
      </c>
      <c r="EM90" s="22">
        <v>0.43415969999999998</v>
      </c>
      <c r="EN90" s="22">
        <v>0.46718080000000001</v>
      </c>
      <c r="EO90" s="22">
        <v>0.44089539999999999</v>
      </c>
      <c r="EP90" s="22">
        <v>0.28280569999999999</v>
      </c>
      <c r="EQ90" s="22">
        <v>0.31991579999999997</v>
      </c>
      <c r="ER90" s="22">
        <v>0.20150299999999999</v>
      </c>
      <c r="ES90" s="22">
        <v>0.17496410000000001</v>
      </c>
      <c r="ET90" s="22">
        <v>0.17742040000000001</v>
      </c>
      <c r="EU90" s="22">
        <v>48.900460000000002</v>
      </c>
      <c r="EV90" s="22">
        <v>45.975110000000001</v>
      </c>
      <c r="EW90" s="22">
        <v>45.925339999999998</v>
      </c>
      <c r="EX90" s="22">
        <v>46.85069</v>
      </c>
      <c r="EY90" s="22">
        <v>46.800919999999998</v>
      </c>
      <c r="EZ90" s="22">
        <v>47.776029999999999</v>
      </c>
      <c r="FA90" s="22">
        <v>46.800919999999998</v>
      </c>
      <c r="FB90" s="22">
        <v>43.925339999999998</v>
      </c>
      <c r="FC90" s="22">
        <v>50.751139999999999</v>
      </c>
      <c r="FD90" s="22">
        <v>58.726260000000003</v>
      </c>
      <c r="FE90" s="22">
        <v>60.900460000000002</v>
      </c>
      <c r="FF90" s="22">
        <v>62.900460000000002</v>
      </c>
      <c r="FG90" s="22">
        <v>62.950229999999998</v>
      </c>
      <c r="FH90" s="22">
        <v>63.975110000000001</v>
      </c>
      <c r="FI90" s="22">
        <v>55.975110000000001</v>
      </c>
      <c r="FJ90" s="22">
        <v>55</v>
      </c>
      <c r="FK90" s="22">
        <v>55</v>
      </c>
      <c r="FL90" s="22">
        <v>55.950229999999998</v>
      </c>
      <c r="FM90" s="22">
        <v>55.950229999999998</v>
      </c>
      <c r="FN90" s="22">
        <v>56.024889999999999</v>
      </c>
      <c r="FO90" s="22">
        <v>55</v>
      </c>
      <c r="FP90" s="22">
        <v>55.975110000000001</v>
      </c>
      <c r="FQ90" s="22">
        <v>56.950229999999998</v>
      </c>
      <c r="FR90" s="22">
        <v>57.900460000000002</v>
      </c>
      <c r="FS90" s="22">
        <v>1.0748340000000001</v>
      </c>
      <c r="FT90" s="22">
        <v>4.8791300000000003E-2</v>
      </c>
      <c r="FU90" s="22">
        <v>7.8789100000000001E-2</v>
      </c>
    </row>
    <row r="91" spans="1:177" x14ac:dyDescent="0.3">
      <c r="A91" s="13" t="s">
        <v>226</v>
      </c>
      <c r="B91" s="13" t="s">
        <v>0</v>
      </c>
      <c r="C91" s="13" t="s">
        <v>264</v>
      </c>
      <c r="D91" s="34" t="s">
        <v>244</v>
      </c>
      <c r="E91" s="23" t="s">
        <v>221</v>
      </c>
      <c r="F91" s="23">
        <v>3064</v>
      </c>
      <c r="G91" s="22">
        <v>1.8735850000000001</v>
      </c>
      <c r="H91" s="22">
        <v>1.7321359999999999</v>
      </c>
      <c r="I91" s="22">
        <v>1.6973480000000001</v>
      </c>
      <c r="J91" s="22">
        <v>1.679764</v>
      </c>
      <c r="K91" s="22">
        <v>1.7868059999999999</v>
      </c>
      <c r="L91" s="22">
        <v>2.0630790000000001</v>
      </c>
      <c r="M91" s="22">
        <v>2.529528</v>
      </c>
      <c r="N91" s="22">
        <v>2.2759260000000001</v>
      </c>
      <c r="O91" s="22">
        <v>1.8218840000000001</v>
      </c>
      <c r="P91" s="22">
        <v>1.768364</v>
      </c>
      <c r="Q91" s="22">
        <v>1.9366810000000001</v>
      </c>
      <c r="R91" s="22">
        <v>1.902155</v>
      </c>
      <c r="S91" s="22">
        <v>2.123945</v>
      </c>
      <c r="T91" s="22">
        <v>2.3161779999999998</v>
      </c>
      <c r="U91" s="22">
        <v>2.4418859999999998</v>
      </c>
      <c r="V91" s="22">
        <v>2.7772030000000001</v>
      </c>
      <c r="W91" s="22">
        <v>3.311439</v>
      </c>
      <c r="X91" s="22">
        <v>3.778715</v>
      </c>
      <c r="Y91" s="22">
        <v>3.777663</v>
      </c>
      <c r="Z91" s="22">
        <v>3.7934559999999999</v>
      </c>
      <c r="AA91" s="22">
        <v>3.6763430000000001</v>
      </c>
      <c r="AB91" s="22">
        <v>3.2323590000000002</v>
      </c>
      <c r="AC91" s="22">
        <v>2.744837</v>
      </c>
      <c r="AD91" s="22">
        <v>2.3070789999999999</v>
      </c>
      <c r="AE91" s="22">
        <v>-0.2837673</v>
      </c>
      <c r="AF91" s="22">
        <v>-0.324046</v>
      </c>
      <c r="AG91" s="22">
        <v>-0.26184109999999999</v>
      </c>
      <c r="AH91" s="22">
        <v>-0.24923300000000001</v>
      </c>
      <c r="AI91" s="22">
        <v>-0.20946219999999999</v>
      </c>
      <c r="AJ91" s="22">
        <v>-0.20316190000000001</v>
      </c>
      <c r="AK91" s="22">
        <v>-0.19290969999999999</v>
      </c>
      <c r="AL91" s="22">
        <v>-0.1962092</v>
      </c>
      <c r="AM91" s="22">
        <v>-0.16602410000000001</v>
      </c>
      <c r="AN91" s="22">
        <v>-0.1054099</v>
      </c>
      <c r="AO91" s="22">
        <v>-9.7536800000000007E-2</v>
      </c>
      <c r="AP91" s="22">
        <v>-0.104921</v>
      </c>
      <c r="AQ91" s="22">
        <v>-3.7338299999999998E-2</v>
      </c>
      <c r="AR91" s="22">
        <v>-6.1528399999999997E-2</v>
      </c>
      <c r="AS91" s="22">
        <v>-8.8843400000000003E-2</v>
      </c>
      <c r="AT91" s="22">
        <v>2.2199300000000002E-2</v>
      </c>
      <c r="AU91" s="22">
        <v>0.13155040000000001</v>
      </c>
      <c r="AV91" s="22">
        <v>5.1848199999999997E-2</v>
      </c>
      <c r="AW91" s="22">
        <v>-1.4523100000000001E-2</v>
      </c>
      <c r="AX91" s="22">
        <v>8.1363900000000003E-2</v>
      </c>
      <c r="AY91" s="22">
        <v>0.1019359</v>
      </c>
      <c r="AZ91" s="22">
        <v>-2.4277099999999999E-2</v>
      </c>
      <c r="BA91" s="22">
        <v>-4.24398E-2</v>
      </c>
      <c r="BB91" s="22">
        <v>-5.9642599999999997E-2</v>
      </c>
      <c r="BC91" s="22">
        <v>-0.2205454</v>
      </c>
      <c r="BD91" s="22">
        <v>-0.25791120000000001</v>
      </c>
      <c r="BE91" s="22">
        <v>-0.20273479999999999</v>
      </c>
      <c r="BF91" s="22">
        <v>-0.1916687</v>
      </c>
      <c r="BG91" s="22">
        <v>-0.1541891</v>
      </c>
      <c r="BH91" s="22">
        <v>-0.1512907</v>
      </c>
      <c r="BI91" s="22">
        <v>-0.1424281</v>
      </c>
      <c r="BJ91" s="22">
        <v>-0.1368444</v>
      </c>
      <c r="BK91" s="22">
        <v>-0.1019038</v>
      </c>
      <c r="BL91" s="22">
        <v>-4.5648099999999997E-2</v>
      </c>
      <c r="BM91" s="22">
        <v>-3.8717099999999997E-2</v>
      </c>
      <c r="BN91" s="22">
        <v>-4.2027099999999998E-2</v>
      </c>
      <c r="BO91" s="22">
        <v>2.1750599999999998E-2</v>
      </c>
      <c r="BP91" s="22">
        <v>3.9569999999999996E-3</v>
      </c>
      <c r="BQ91" s="22">
        <v>-2.4710099999999999E-2</v>
      </c>
      <c r="BR91" s="22">
        <v>9.0842599999999996E-2</v>
      </c>
      <c r="BS91" s="22">
        <v>0.2060881</v>
      </c>
      <c r="BT91" s="22">
        <v>0.13030720000000001</v>
      </c>
      <c r="BU91" s="22">
        <v>5.8198699999999999E-2</v>
      </c>
      <c r="BV91" s="22">
        <v>0.15465429999999999</v>
      </c>
      <c r="BW91" s="22">
        <v>0.1705333</v>
      </c>
      <c r="BX91" s="22">
        <v>4.4834899999999997E-2</v>
      </c>
      <c r="BY91" s="22">
        <v>2.3317999999999998E-2</v>
      </c>
      <c r="BZ91" s="22">
        <v>-1.4658E-3</v>
      </c>
      <c r="CA91" s="22">
        <v>-0.176758</v>
      </c>
      <c r="CB91" s="22">
        <v>-0.2121064</v>
      </c>
      <c r="CC91" s="22">
        <v>-0.16179789999999999</v>
      </c>
      <c r="CD91" s="22">
        <v>-0.15179980000000001</v>
      </c>
      <c r="CE91" s="22">
        <v>-0.1159072</v>
      </c>
      <c r="CF91" s="22">
        <v>-0.1153648</v>
      </c>
      <c r="CG91" s="22">
        <v>-0.10746459999999999</v>
      </c>
      <c r="CH91" s="22">
        <v>-9.5728499999999994E-2</v>
      </c>
      <c r="CI91" s="22">
        <v>-5.7494200000000002E-2</v>
      </c>
      <c r="CJ91" s="22">
        <v>-4.2572E-3</v>
      </c>
      <c r="CK91" s="22">
        <v>2.0211999999999999E-3</v>
      </c>
      <c r="CL91" s="22">
        <v>1.5330999999999999E-3</v>
      </c>
      <c r="CM91" s="22">
        <v>6.2675400000000006E-2</v>
      </c>
      <c r="CN91" s="22">
        <v>4.9311899999999999E-2</v>
      </c>
      <c r="CO91" s="22">
        <v>1.97085E-2</v>
      </c>
      <c r="CP91" s="22">
        <v>0.1383848</v>
      </c>
      <c r="CQ91" s="22">
        <v>0.25771270000000002</v>
      </c>
      <c r="CR91" s="22">
        <v>0.1846476</v>
      </c>
      <c r="CS91" s="22">
        <v>0.1085656</v>
      </c>
      <c r="CT91" s="22">
        <v>0.20541499999999999</v>
      </c>
      <c r="CU91" s="22">
        <v>0.2180436</v>
      </c>
      <c r="CV91" s="22">
        <v>9.2701699999999998E-2</v>
      </c>
      <c r="CW91" s="22">
        <v>6.8861699999999998E-2</v>
      </c>
      <c r="CX91" s="22">
        <v>3.8827300000000002E-2</v>
      </c>
      <c r="CY91" s="22">
        <v>-0.13297059999999999</v>
      </c>
      <c r="CZ91" s="22">
        <v>-0.16630159999999999</v>
      </c>
      <c r="DA91" s="22">
        <v>-0.12086089999999999</v>
      </c>
      <c r="DB91" s="22">
        <v>-0.1119309</v>
      </c>
      <c r="DC91" s="22">
        <v>-7.7625200000000005E-2</v>
      </c>
      <c r="DD91" s="22">
        <v>-7.9438900000000007E-2</v>
      </c>
      <c r="DE91" s="22">
        <v>-7.2501200000000002E-2</v>
      </c>
      <c r="DF91" s="22">
        <v>-5.4612599999999997E-2</v>
      </c>
      <c r="DG91" s="22">
        <v>-1.30846E-2</v>
      </c>
      <c r="DH91" s="22">
        <v>3.7133699999999999E-2</v>
      </c>
      <c r="DI91" s="22">
        <v>4.2759499999999999E-2</v>
      </c>
      <c r="DJ91" s="22">
        <v>4.50932E-2</v>
      </c>
      <c r="DK91" s="22">
        <v>0.1036002</v>
      </c>
      <c r="DL91" s="22">
        <v>9.4666899999999998E-2</v>
      </c>
      <c r="DM91" s="22">
        <v>6.4127000000000003E-2</v>
      </c>
      <c r="DN91" s="22">
        <v>0.18592700000000001</v>
      </c>
      <c r="DO91" s="22">
        <v>0.30933729999999998</v>
      </c>
      <c r="DP91" s="22">
        <v>0.23898810000000001</v>
      </c>
      <c r="DQ91" s="22">
        <v>0.1589325</v>
      </c>
      <c r="DR91" s="22">
        <v>0.25617570000000001</v>
      </c>
      <c r="DS91" s="22">
        <v>0.26555390000000001</v>
      </c>
      <c r="DT91" s="22">
        <v>0.14056850000000001</v>
      </c>
      <c r="DU91" s="22">
        <v>0.1144053</v>
      </c>
      <c r="DV91" s="22">
        <v>7.9120399999999994E-2</v>
      </c>
      <c r="DW91" s="22">
        <v>-6.9748699999999997E-2</v>
      </c>
      <c r="DX91" s="22">
        <v>-0.1001668</v>
      </c>
      <c r="DY91" s="22">
        <v>-6.17546E-2</v>
      </c>
      <c r="DZ91" s="22">
        <v>-5.4366600000000001E-2</v>
      </c>
      <c r="EA91" s="22">
        <v>-2.23521E-2</v>
      </c>
      <c r="EB91" s="22">
        <v>-2.7567700000000001E-2</v>
      </c>
      <c r="EC91" s="22">
        <v>-2.2019500000000001E-2</v>
      </c>
      <c r="ED91" s="22">
        <v>4.7521999999999998E-3</v>
      </c>
      <c r="EE91" s="22">
        <v>5.1035799999999999E-2</v>
      </c>
      <c r="EF91" s="22">
        <v>9.6895499999999996E-2</v>
      </c>
      <c r="EG91" s="22">
        <v>0.10157919999999999</v>
      </c>
      <c r="EH91" s="22">
        <v>0.1079871</v>
      </c>
      <c r="EI91" s="22">
        <v>0.1626891</v>
      </c>
      <c r="EJ91" s="22">
        <v>0.16015219999999999</v>
      </c>
      <c r="EK91" s="22">
        <v>0.1282604</v>
      </c>
      <c r="EL91" s="22">
        <v>0.25457030000000003</v>
      </c>
      <c r="EM91" s="22">
        <v>0.38387510000000002</v>
      </c>
      <c r="EN91" s="22">
        <v>0.31744699999999998</v>
      </c>
      <c r="EO91" s="22">
        <v>0.23165430000000001</v>
      </c>
      <c r="EP91" s="22">
        <v>0.32946609999999998</v>
      </c>
      <c r="EQ91" s="22">
        <v>0.33415109999999998</v>
      </c>
      <c r="ER91" s="22">
        <v>0.20968049999999999</v>
      </c>
      <c r="ES91" s="22">
        <v>0.18016309999999999</v>
      </c>
      <c r="ET91" s="22">
        <v>0.13729720000000001</v>
      </c>
      <c r="EU91" s="22">
        <v>37.022039999999997</v>
      </c>
      <c r="EV91" s="22">
        <v>35.011020000000002</v>
      </c>
      <c r="EW91" s="22">
        <v>35.005510000000001</v>
      </c>
      <c r="EX91" s="22">
        <v>33.005510000000001</v>
      </c>
      <c r="EY91" s="22">
        <v>34.994489999999999</v>
      </c>
      <c r="EZ91" s="22">
        <v>34</v>
      </c>
      <c r="FA91" s="22">
        <v>32.011020000000002</v>
      </c>
      <c r="FB91" s="22">
        <v>33.994489999999999</v>
      </c>
      <c r="FC91" s="22">
        <v>42</v>
      </c>
      <c r="FD91" s="22">
        <v>55.977960000000003</v>
      </c>
      <c r="FE91" s="22">
        <v>57.005510000000001</v>
      </c>
      <c r="FF91" s="22">
        <v>58.005510000000001</v>
      </c>
      <c r="FG91" s="22">
        <v>59</v>
      </c>
      <c r="FH91" s="22">
        <v>59.016530000000003</v>
      </c>
      <c r="FI91" s="22">
        <v>50.049590000000002</v>
      </c>
      <c r="FJ91" s="22">
        <v>49.044080000000001</v>
      </c>
      <c r="FK91" s="22">
        <v>50</v>
      </c>
      <c r="FL91" s="22">
        <v>49.988979999999998</v>
      </c>
      <c r="FM91" s="22">
        <v>50.977960000000003</v>
      </c>
      <c r="FN91" s="22">
        <v>51.966940000000001</v>
      </c>
      <c r="FO91" s="22">
        <v>50.977960000000003</v>
      </c>
      <c r="FP91" s="22">
        <v>49.977960000000003</v>
      </c>
      <c r="FQ91" s="22">
        <v>50.972450000000002</v>
      </c>
      <c r="FR91" s="22">
        <v>53.955919999999999</v>
      </c>
      <c r="FS91" s="22">
        <v>1.2049369999999999</v>
      </c>
      <c r="FT91" s="22">
        <v>5.0875799999999999E-2</v>
      </c>
      <c r="FU91" s="22">
        <v>7.9178399999999996E-2</v>
      </c>
    </row>
    <row r="92" spans="1:177" x14ac:dyDescent="0.3">
      <c r="A92" s="13" t="s">
        <v>226</v>
      </c>
      <c r="B92" s="13" t="s">
        <v>0</v>
      </c>
      <c r="C92" s="13" t="s">
        <v>264</v>
      </c>
      <c r="D92" s="34" t="s">
        <v>233</v>
      </c>
      <c r="E92" s="23" t="s">
        <v>219</v>
      </c>
      <c r="F92" s="23">
        <v>8161</v>
      </c>
      <c r="G92" s="22">
        <v>5.7472289999999999</v>
      </c>
      <c r="H92" s="22">
        <v>5.3937989999999996</v>
      </c>
      <c r="I92" s="22">
        <v>5.2019130000000002</v>
      </c>
      <c r="J92" s="22">
        <v>5.1513460000000002</v>
      </c>
      <c r="K92" s="22">
        <v>5.3602449999999999</v>
      </c>
      <c r="L92" s="22">
        <v>6.0546259999999998</v>
      </c>
      <c r="M92" s="22">
        <v>7.0937619999999999</v>
      </c>
      <c r="N92" s="22">
        <v>6.9600280000000003</v>
      </c>
      <c r="O92" s="22">
        <v>5.8708530000000003</v>
      </c>
      <c r="P92" s="22">
        <v>4.6835529999999999</v>
      </c>
      <c r="Q92" s="22">
        <v>4.0022609999999998</v>
      </c>
      <c r="R92" s="22">
        <v>3.5629430000000002</v>
      </c>
      <c r="S92" s="22">
        <v>3.436302</v>
      </c>
      <c r="T92" s="22">
        <v>3.6107279999999999</v>
      </c>
      <c r="U92" s="22">
        <v>3.8598479999999999</v>
      </c>
      <c r="V92" s="22">
        <v>4.823067</v>
      </c>
      <c r="W92" s="22">
        <v>6.0772250000000003</v>
      </c>
      <c r="X92" s="22">
        <v>8.1017430000000008</v>
      </c>
      <c r="Y92" s="22">
        <v>9.4801629999999992</v>
      </c>
      <c r="Z92" s="22">
        <v>9.4161330000000003</v>
      </c>
      <c r="AA92" s="22">
        <v>9.185276</v>
      </c>
      <c r="AB92" s="22">
        <v>8.4438410000000008</v>
      </c>
      <c r="AC92" s="22">
        <v>7.3431290000000002</v>
      </c>
      <c r="AD92" s="22">
        <v>6.3669609999999999</v>
      </c>
      <c r="AE92" s="22">
        <v>-0.54488990000000004</v>
      </c>
      <c r="AF92" s="22">
        <v>-0.62307440000000003</v>
      </c>
      <c r="AG92" s="22">
        <v>-0.56753779999999998</v>
      </c>
      <c r="AH92" s="22">
        <v>-0.51756860000000005</v>
      </c>
      <c r="AI92" s="22">
        <v>-0.42036689999999999</v>
      </c>
      <c r="AJ92" s="22">
        <v>-0.38814130000000002</v>
      </c>
      <c r="AK92" s="22">
        <v>-0.31820730000000003</v>
      </c>
      <c r="AL92" s="22">
        <v>-0.26586680000000001</v>
      </c>
      <c r="AM92" s="22">
        <v>-0.13070219999999999</v>
      </c>
      <c r="AN92" s="22">
        <v>-0.29252400000000001</v>
      </c>
      <c r="AO92" s="22">
        <v>-0.2043198</v>
      </c>
      <c r="AP92" s="22">
        <v>-0.27359620000000001</v>
      </c>
      <c r="AQ92" s="22">
        <v>-0.21494250000000001</v>
      </c>
      <c r="AR92" s="22">
        <v>-0.1677013</v>
      </c>
      <c r="AS92" s="22">
        <v>-0.15447900000000001</v>
      </c>
      <c r="AT92" s="22">
        <v>-3.4328999999999998E-2</v>
      </c>
      <c r="AU92" s="22">
        <v>6.6234500000000002E-2</v>
      </c>
      <c r="AV92" s="22">
        <v>0.1004355</v>
      </c>
      <c r="AW92" s="22">
        <v>0.1033109</v>
      </c>
      <c r="AX92" s="22">
        <v>-7.0158799999999993E-2</v>
      </c>
      <c r="AY92" s="22">
        <v>2.8162E-2</v>
      </c>
      <c r="AZ92" s="22">
        <v>-0.20734030000000001</v>
      </c>
      <c r="BA92" s="22">
        <v>-0.30552970000000002</v>
      </c>
      <c r="BB92" s="22">
        <v>-0.2425696</v>
      </c>
      <c r="BC92" s="22">
        <v>-0.4506445</v>
      </c>
      <c r="BD92" s="22">
        <v>-0.52493860000000003</v>
      </c>
      <c r="BE92" s="22">
        <v>-0.47547240000000002</v>
      </c>
      <c r="BF92" s="22">
        <v>-0.42969160000000001</v>
      </c>
      <c r="BG92" s="22">
        <v>-0.33202949999999998</v>
      </c>
      <c r="BH92" s="22">
        <v>-0.29860819999999999</v>
      </c>
      <c r="BI92" s="22">
        <v>-0.22745509999999999</v>
      </c>
      <c r="BJ92" s="22">
        <v>-0.16806189999999999</v>
      </c>
      <c r="BK92" s="22">
        <v>-3.76154E-2</v>
      </c>
      <c r="BL92" s="22">
        <v>-0.20100460000000001</v>
      </c>
      <c r="BM92" s="22">
        <v>-0.11331620000000001</v>
      </c>
      <c r="BN92" s="22">
        <v>-0.18614069999999999</v>
      </c>
      <c r="BO92" s="22">
        <v>-0.12789410000000001</v>
      </c>
      <c r="BP92" s="22">
        <v>-8.1997500000000001E-2</v>
      </c>
      <c r="BQ92" s="22">
        <v>-7.0601800000000006E-2</v>
      </c>
      <c r="BR92" s="22">
        <v>4.7484999999999999E-2</v>
      </c>
      <c r="BS92" s="22">
        <v>0.14822360000000001</v>
      </c>
      <c r="BT92" s="22">
        <v>0.18861790000000001</v>
      </c>
      <c r="BU92" s="22">
        <v>0.1994908</v>
      </c>
      <c r="BV92" s="22">
        <v>3.1329099999999999E-2</v>
      </c>
      <c r="BW92" s="22">
        <v>0.12932099999999999</v>
      </c>
      <c r="BX92" s="22">
        <v>-0.1105641</v>
      </c>
      <c r="BY92" s="22">
        <v>-0.2086228</v>
      </c>
      <c r="BZ92" s="22">
        <v>-0.15633259999999999</v>
      </c>
      <c r="CA92" s="22">
        <v>-0.3853704</v>
      </c>
      <c r="CB92" s="22">
        <v>-0.45697019999999999</v>
      </c>
      <c r="CC92" s="22">
        <v>-0.41170810000000002</v>
      </c>
      <c r="CD92" s="22">
        <v>-0.3688283</v>
      </c>
      <c r="CE92" s="22">
        <v>-0.27084740000000002</v>
      </c>
      <c r="CF92" s="22">
        <v>-0.2365979</v>
      </c>
      <c r="CG92" s="22">
        <v>-0.16460040000000001</v>
      </c>
      <c r="CH92" s="22">
        <v>-0.1003225</v>
      </c>
      <c r="CI92" s="22">
        <v>2.68563E-2</v>
      </c>
      <c r="CJ92" s="22">
        <v>-0.1376185</v>
      </c>
      <c r="CK92" s="22">
        <v>-5.0287400000000003E-2</v>
      </c>
      <c r="CL92" s="22">
        <v>-0.12556929999999999</v>
      </c>
      <c r="CM92" s="22">
        <v>-6.7604700000000004E-2</v>
      </c>
      <c r="CN92" s="22">
        <v>-2.2639300000000001E-2</v>
      </c>
      <c r="CO92" s="22">
        <v>-1.2508699999999999E-2</v>
      </c>
      <c r="CP92" s="22">
        <v>0.10414909999999999</v>
      </c>
      <c r="CQ92" s="22">
        <v>0.2050091</v>
      </c>
      <c r="CR92" s="22">
        <v>0.24969269999999999</v>
      </c>
      <c r="CS92" s="22">
        <v>0.26610479999999997</v>
      </c>
      <c r="CT92" s="22">
        <v>0.1016193</v>
      </c>
      <c r="CU92" s="22">
        <v>0.19938330000000001</v>
      </c>
      <c r="CV92" s="22">
        <v>-4.3537199999999998E-2</v>
      </c>
      <c r="CW92" s="22">
        <v>-0.1415054</v>
      </c>
      <c r="CX92" s="22">
        <v>-9.6604999999999996E-2</v>
      </c>
      <c r="CY92" s="22">
        <v>-0.3200964</v>
      </c>
      <c r="CZ92" s="22">
        <v>-0.3890016</v>
      </c>
      <c r="DA92" s="22">
        <v>-0.34794380000000003</v>
      </c>
      <c r="DB92" s="22">
        <v>-0.30796489999999999</v>
      </c>
      <c r="DC92" s="22">
        <v>-0.2096652</v>
      </c>
      <c r="DD92" s="22">
        <v>-0.17458750000000001</v>
      </c>
      <c r="DE92" s="22">
        <v>-0.10174569999999999</v>
      </c>
      <c r="DF92" s="22">
        <v>-3.25832E-2</v>
      </c>
      <c r="DG92" s="22">
        <v>9.1328000000000006E-2</v>
      </c>
      <c r="DH92" s="22">
        <v>-7.4232500000000007E-2</v>
      </c>
      <c r="DI92" s="22">
        <v>1.27414E-2</v>
      </c>
      <c r="DJ92" s="22">
        <v>-6.4997899999999997E-2</v>
      </c>
      <c r="DK92" s="22">
        <v>-7.3152E-3</v>
      </c>
      <c r="DL92" s="22">
        <v>3.6718899999999999E-2</v>
      </c>
      <c r="DM92" s="22">
        <v>4.5584399999999997E-2</v>
      </c>
      <c r="DN92" s="22">
        <v>0.16081319999999999</v>
      </c>
      <c r="DO92" s="22">
        <v>0.26179449999999999</v>
      </c>
      <c r="DP92" s="22">
        <v>0.31076749999999997</v>
      </c>
      <c r="DQ92" s="22">
        <v>0.33271869999999998</v>
      </c>
      <c r="DR92" s="22">
        <v>0.17190949999999999</v>
      </c>
      <c r="DS92" s="22">
        <v>0.26944570000000001</v>
      </c>
      <c r="DT92" s="22">
        <v>2.3489699999999999E-2</v>
      </c>
      <c r="DU92" s="22">
        <v>-7.4387999999999996E-2</v>
      </c>
      <c r="DV92" s="22">
        <v>-3.6877399999999998E-2</v>
      </c>
      <c r="DW92" s="22">
        <v>-0.2258511</v>
      </c>
      <c r="DX92" s="22">
        <v>-0.29086580000000001</v>
      </c>
      <c r="DY92" s="22">
        <v>-0.25587840000000001</v>
      </c>
      <c r="DZ92" s="22">
        <v>-0.2200879</v>
      </c>
      <c r="EA92" s="22">
        <v>-0.1213279</v>
      </c>
      <c r="EB92" s="22">
        <v>-8.5054500000000005E-2</v>
      </c>
      <c r="EC92" s="22">
        <v>-1.09935E-2</v>
      </c>
      <c r="ED92" s="22">
        <v>6.5221699999999994E-2</v>
      </c>
      <c r="EE92" s="22">
        <v>0.18441479999999999</v>
      </c>
      <c r="EF92" s="22">
        <v>1.7286900000000001E-2</v>
      </c>
      <c r="EG92" s="22">
        <v>0.103745</v>
      </c>
      <c r="EH92" s="22">
        <v>2.2457499999999998E-2</v>
      </c>
      <c r="EI92" s="22">
        <v>7.9733100000000001E-2</v>
      </c>
      <c r="EJ92" s="22">
        <v>0.1224227</v>
      </c>
      <c r="EK92" s="22">
        <v>0.12946170000000001</v>
      </c>
      <c r="EL92" s="22">
        <v>0.24262719999999999</v>
      </c>
      <c r="EM92" s="22">
        <v>0.34378370000000003</v>
      </c>
      <c r="EN92" s="22">
        <v>0.39894990000000002</v>
      </c>
      <c r="EO92" s="22">
        <v>0.42889860000000002</v>
      </c>
      <c r="EP92" s="22">
        <v>0.27339740000000001</v>
      </c>
      <c r="EQ92" s="22">
        <v>0.37060470000000001</v>
      </c>
      <c r="ER92" s="22">
        <v>0.1202659</v>
      </c>
      <c r="ES92" s="22">
        <v>2.2519000000000001E-2</v>
      </c>
      <c r="ET92" s="22">
        <v>4.9359699999999999E-2</v>
      </c>
      <c r="EU92" s="22">
        <v>44.586550000000003</v>
      </c>
      <c r="EV92" s="22">
        <v>44.145620000000001</v>
      </c>
      <c r="EW92" s="22">
        <v>43.749299999999998</v>
      </c>
      <c r="EX92" s="22">
        <v>43.313380000000002</v>
      </c>
      <c r="EY92" s="22">
        <v>43.014119999999998</v>
      </c>
      <c r="EZ92" s="22">
        <v>42.261040000000001</v>
      </c>
      <c r="FA92" s="22">
        <v>42.251150000000003</v>
      </c>
      <c r="FB92" s="22">
        <v>42.371299999999998</v>
      </c>
      <c r="FC92" s="22">
        <v>46.568260000000002</v>
      </c>
      <c r="FD92" s="22">
        <v>51.443820000000002</v>
      </c>
      <c r="FE92" s="22">
        <v>55.023440000000001</v>
      </c>
      <c r="FF92" s="22">
        <v>56.965170000000001</v>
      </c>
      <c r="FG92" s="22">
        <v>58.122219999999999</v>
      </c>
      <c r="FH92" s="22">
        <v>58.523299999999999</v>
      </c>
      <c r="FI92" s="22">
        <v>57.834040000000002</v>
      </c>
      <c r="FJ92" s="22">
        <v>57.008969999999998</v>
      </c>
      <c r="FK92" s="22">
        <v>55.629600000000003</v>
      </c>
      <c r="FL92" s="22">
        <v>53.905239999999999</v>
      </c>
      <c r="FM92" s="22">
        <v>51.076839999999997</v>
      </c>
      <c r="FN92" s="22">
        <v>49.638210000000001</v>
      </c>
      <c r="FO92" s="22">
        <v>48.542459999999998</v>
      </c>
      <c r="FP92" s="22">
        <v>47.632449999999999</v>
      </c>
      <c r="FQ92" s="22">
        <v>46.405639999999998</v>
      </c>
      <c r="FR92" s="22">
        <v>46.113129999999998</v>
      </c>
      <c r="FS92" s="22">
        <v>1.9407779999999999</v>
      </c>
      <c r="FT92" s="22">
        <v>8.3169900000000005E-2</v>
      </c>
      <c r="FU92" s="22">
        <v>0.1070989</v>
      </c>
    </row>
    <row r="93" spans="1:177" x14ac:dyDescent="0.3">
      <c r="A93" s="13" t="s">
        <v>226</v>
      </c>
      <c r="B93" s="13" t="s">
        <v>0</v>
      </c>
      <c r="C93" s="13" t="s">
        <v>264</v>
      </c>
      <c r="D93" s="34" t="s">
        <v>233</v>
      </c>
      <c r="E93" s="23" t="s">
        <v>220</v>
      </c>
      <c r="F93" s="23">
        <v>4796</v>
      </c>
      <c r="G93" s="22">
        <v>3.290362</v>
      </c>
      <c r="H93" s="22">
        <v>3.0986579999999999</v>
      </c>
      <c r="I93" s="22">
        <v>3.01519</v>
      </c>
      <c r="J93" s="22">
        <v>2.9600620000000002</v>
      </c>
      <c r="K93" s="22">
        <v>3.054592</v>
      </c>
      <c r="L93" s="22">
        <v>3.4308160000000001</v>
      </c>
      <c r="M93" s="22">
        <v>4.0662010000000004</v>
      </c>
      <c r="N93" s="22">
        <v>4.1215450000000002</v>
      </c>
      <c r="O93" s="22">
        <v>3.6470910000000001</v>
      </c>
      <c r="P93" s="22">
        <v>3.041852</v>
      </c>
      <c r="Q93" s="22">
        <v>2.730775</v>
      </c>
      <c r="R93" s="22">
        <v>2.524626</v>
      </c>
      <c r="S93" s="22">
        <v>2.4769009999999998</v>
      </c>
      <c r="T93" s="22">
        <v>2.5454289999999999</v>
      </c>
      <c r="U93" s="22">
        <v>2.5626120000000001</v>
      </c>
      <c r="V93" s="22">
        <v>2.960734</v>
      </c>
      <c r="W93" s="22">
        <v>3.5495679999999998</v>
      </c>
      <c r="X93" s="22">
        <v>4.6665510000000001</v>
      </c>
      <c r="Y93" s="22">
        <v>5.5225400000000002</v>
      </c>
      <c r="Z93" s="22">
        <v>5.4746709999999998</v>
      </c>
      <c r="AA93" s="22">
        <v>5.3259610000000004</v>
      </c>
      <c r="AB93" s="22">
        <v>4.8940229999999998</v>
      </c>
      <c r="AC93" s="22">
        <v>4.222251</v>
      </c>
      <c r="AD93" s="22">
        <v>3.646128</v>
      </c>
      <c r="AE93" s="22">
        <v>-0.31831350000000003</v>
      </c>
      <c r="AF93" s="22">
        <v>-0.35845680000000002</v>
      </c>
      <c r="AG93" s="22">
        <v>-0.34568359999999998</v>
      </c>
      <c r="AH93" s="22">
        <v>-0.32145109999999999</v>
      </c>
      <c r="AI93" s="22">
        <v>-0.27148719999999998</v>
      </c>
      <c r="AJ93" s="22">
        <v>-0.20661360000000001</v>
      </c>
      <c r="AK93" s="22">
        <v>-0.1008714</v>
      </c>
      <c r="AL93" s="22">
        <v>-7.5506299999999998E-2</v>
      </c>
      <c r="AM93" s="22">
        <v>4.5171099999999999E-2</v>
      </c>
      <c r="AN93" s="22">
        <v>-0.110058</v>
      </c>
      <c r="AO93" s="22">
        <v>-6.6530199999999998E-2</v>
      </c>
      <c r="AP93" s="22">
        <v>-0.1115352</v>
      </c>
      <c r="AQ93" s="22">
        <v>-4.4568400000000001E-2</v>
      </c>
      <c r="AR93" s="22">
        <v>-4.8605000000000002E-3</v>
      </c>
      <c r="AS93" s="22">
        <v>-3.5738499999999999E-2</v>
      </c>
      <c r="AT93" s="22">
        <v>-1.4967100000000001E-2</v>
      </c>
      <c r="AU93" s="22">
        <v>4.2297500000000002E-2</v>
      </c>
      <c r="AV93" s="22">
        <v>7.0474499999999995E-2</v>
      </c>
      <c r="AW93" s="22">
        <v>5.7466299999999998E-2</v>
      </c>
      <c r="AX93" s="22">
        <v>-5.5552499999999998E-2</v>
      </c>
      <c r="AY93" s="22">
        <v>2.1971399999999999E-2</v>
      </c>
      <c r="AZ93" s="22">
        <v>-0.13579469999999999</v>
      </c>
      <c r="BA93" s="22">
        <v>-0.21269150000000001</v>
      </c>
      <c r="BB93" s="22">
        <v>-0.15674099999999999</v>
      </c>
      <c r="BC93" s="22">
        <v>-0.24717420000000001</v>
      </c>
      <c r="BD93" s="22">
        <v>-0.28527550000000002</v>
      </c>
      <c r="BE93" s="22">
        <v>-0.27411459999999999</v>
      </c>
      <c r="BF93" s="22">
        <v>-0.25298140000000002</v>
      </c>
      <c r="BG93" s="22">
        <v>-0.20438799999999999</v>
      </c>
      <c r="BH93" s="22">
        <v>-0.1390932</v>
      </c>
      <c r="BI93" s="22">
        <v>-3.09824E-2</v>
      </c>
      <c r="BJ93" s="22">
        <v>-8.0409999999999998E-4</v>
      </c>
      <c r="BK93" s="22">
        <v>0.1169356</v>
      </c>
      <c r="BL93" s="22">
        <v>-3.6195499999999999E-2</v>
      </c>
      <c r="BM93" s="22">
        <v>4.5183999999999997E-3</v>
      </c>
      <c r="BN93" s="22">
        <v>-4.4716100000000002E-2</v>
      </c>
      <c r="BO93" s="22">
        <v>2.42191E-2</v>
      </c>
      <c r="BP93" s="22">
        <v>6.3016600000000006E-2</v>
      </c>
      <c r="BQ93" s="22">
        <v>3.0471499999999999E-2</v>
      </c>
      <c r="BR93" s="22">
        <v>4.8720800000000002E-2</v>
      </c>
      <c r="BS93" s="22">
        <v>0.1045587</v>
      </c>
      <c r="BT93" s="22">
        <v>0.1385865</v>
      </c>
      <c r="BU93" s="22">
        <v>0.1356917</v>
      </c>
      <c r="BV93" s="22">
        <v>2.5707399999999998E-2</v>
      </c>
      <c r="BW93" s="22">
        <v>0.1034538</v>
      </c>
      <c r="BX93" s="22">
        <v>-5.9346799999999998E-2</v>
      </c>
      <c r="BY93" s="22">
        <v>-0.1371598</v>
      </c>
      <c r="BZ93" s="22">
        <v>-8.99311E-2</v>
      </c>
      <c r="CA93" s="22">
        <v>-0.1979033</v>
      </c>
      <c r="CB93" s="22">
        <v>-0.2345904</v>
      </c>
      <c r="CC93" s="22">
        <v>-0.2245461</v>
      </c>
      <c r="CD93" s="22">
        <v>-0.20555960000000001</v>
      </c>
      <c r="CE93" s="22">
        <v>-0.15791520000000001</v>
      </c>
      <c r="CF93" s="22">
        <v>-9.23287E-2</v>
      </c>
      <c r="CG93" s="22">
        <v>1.74226E-2</v>
      </c>
      <c r="CH93" s="22">
        <v>5.0934500000000001E-2</v>
      </c>
      <c r="CI93" s="22">
        <v>0.16663939999999999</v>
      </c>
      <c r="CJ93" s="22">
        <v>1.49614E-2</v>
      </c>
      <c r="CK93" s="22">
        <v>5.3726500000000003E-2</v>
      </c>
      <c r="CL93" s="22">
        <v>1.5625000000000001E-3</v>
      </c>
      <c r="CM93" s="22">
        <v>7.18612E-2</v>
      </c>
      <c r="CN93" s="22">
        <v>0.11002820000000001</v>
      </c>
      <c r="CO93" s="22">
        <v>7.6328499999999994E-2</v>
      </c>
      <c r="CP93" s="22">
        <v>9.2830899999999994E-2</v>
      </c>
      <c r="CQ93" s="22">
        <v>0.1476806</v>
      </c>
      <c r="CR93" s="22">
        <v>0.1857607</v>
      </c>
      <c r="CS93" s="22">
        <v>0.18987039999999999</v>
      </c>
      <c r="CT93" s="22">
        <v>8.19878E-2</v>
      </c>
      <c r="CU93" s="22">
        <v>0.15988820000000001</v>
      </c>
      <c r="CV93" s="22">
        <v>-6.3993000000000001E-3</v>
      </c>
      <c r="CW93" s="22">
        <v>-8.4846699999999997E-2</v>
      </c>
      <c r="CX93" s="22">
        <v>-4.3658799999999998E-2</v>
      </c>
      <c r="CY93" s="22">
        <v>-0.1486325</v>
      </c>
      <c r="CZ93" s="22">
        <v>-0.18390529999999999</v>
      </c>
      <c r="DA93" s="22">
        <v>-0.17497750000000001</v>
      </c>
      <c r="DB93" s="22">
        <v>-0.1581378</v>
      </c>
      <c r="DC93" s="22">
        <v>-0.1114425</v>
      </c>
      <c r="DD93" s="22">
        <v>-4.5564199999999999E-2</v>
      </c>
      <c r="DE93" s="22">
        <v>6.5827499999999997E-2</v>
      </c>
      <c r="DF93" s="22">
        <v>0.102673</v>
      </c>
      <c r="DG93" s="22">
        <v>0.21634320000000001</v>
      </c>
      <c r="DH93" s="22">
        <v>6.6118300000000005E-2</v>
      </c>
      <c r="DI93" s="22">
        <v>0.1029346</v>
      </c>
      <c r="DJ93" s="22">
        <v>4.78412E-2</v>
      </c>
      <c r="DK93" s="22">
        <v>0.1195032</v>
      </c>
      <c r="DL93" s="22">
        <v>0.1570397</v>
      </c>
      <c r="DM93" s="22">
        <v>0.1221854</v>
      </c>
      <c r="DN93" s="22">
        <v>0.13694100000000001</v>
      </c>
      <c r="DO93" s="22">
        <v>0.19080250000000001</v>
      </c>
      <c r="DP93" s="22">
        <v>0.2329349</v>
      </c>
      <c r="DQ93" s="22">
        <v>0.24404919999999999</v>
      </c>
      <c r="DR93" s="22">
        <v>0.13826820000000001</v>
      </c>
      <c r="DS93" s="22">
        <v>0.21632270000000001</v>
      </c>
      <c r="DT93" s="22">
        <v>4.6548199999999998E-2</v>
      </c>
      <c r="DU93" s="22">
        <v>-3.2533600000000003E-2</v>
      </c>
      <c r="DV93" s="22">
        <v>2.6134999999999999E-3</v>
      </c>
      <c r="DW93" s="22">
        <v>-7.7493199999999998E-2</v>
      </c>
      <c r="DX93" s="22">
        <v>-0.11072410000000001</v>
      </c>
      <c r="DY93" s="22">
        <v>-0.1034085</v>
      </c>
      <c r="DZ93" s="22">
        <v>-8.9668100000000001E-2</v>
      </c>
      <c r="EA93" s="22">
        <v>-4.4343300000000002E-2</v>
      </c>
      <c r="EB93" s="22">
        <v>2.1956300000000002E-2</v>
      </c>
      <c r="EC93" s="22">
        <v>0.13571659999999999</v>
      </c>
      <c r="ED93" s="22">
        <v>0.17737520000000001</v>
      </c>
      <c r="EE93" s="22">
        <v>0.28810760000000002</v>
      </c>
      <c r="EF93" s="22">
        <v>0.13998070000000001</v>
      </c>
      <c r="EG93" s="22">
        <v>0.1739832</v>
      </c>
      <c r="EH93" s="22">
        <v>0.11466030000000001</v>
      </c>
      <c r="EI93" s="22">
        <v>0.18829080000000001</v>
      </c>
      <c r="EJ93" s="22">
        <v>0.2249168</v>
      </c>
      <c r="EK93" s="22">
        <v>0.18839549999999999</v>
      </c>
      <c r="EL93" s="22">
        <v>0.200629</v>
      </c>
      <c r="EM93" s="22">
        <v>0.2530637</v>
      </c>
      <c r="EN93" s="22">
        <v>0.30104690000000001</v>
      </c>
      <c r="EO93" s="22">
        <v>0.32227460000000002</v>
      </c>
      <c r="EP93" s="22">
        <v>0.21952820000000001</v>
      </c>
      <c r="EQ93" s="22">
        <v>0.29780499999999999</v>
      </c>
      <c r="ER93" s="22">
        <v>0.1229961</v>
      </c>
      <c r="ES93" s="22">
        <v>4.2998099999999997E-2</v>
      </c>
      <c r="ET93" s="22">
        <v>6.9423299999999993E-2</v>
      </c>
      <c r="EU93" s="22">
        <v>46.877830000000003</v>
      </c>
      <c r="EV93" s="22">
        <v>46.441240000000001</v>
      </c>
      <c r="EW93" s="22">
        <v>46.237160000000003</v>
      </c>
      <c r="EX93" s="22">
        <v>45.732840000000003</v>
      </c>
      <c r="EY93" s="22">
        <v>45.739759999999997</v>
      </c>
      <c r="EZ93" s="22">
        <v>44.762149999999998</v>
      </c>
      <c r="FA93" s="22">
        <v>44.844639999999998</v>
      </c>
      <c r="FB93" s="22">
        <v>44.959060000000001</v>
      </c>
      <c r="FC93" s="22">
        <v>49.294879999999999</v>
      </c>
      <c r="FD93" s="22">
        <v>53.416670000000003</v>
      </c>
      <c r="FE93" s="22">
        <v>56.392809999999997</v>
      </c>
      <c r="FF93" s="22">
        <v>58.682899999999997</v>
      </c>
      <c r="FG93" s="22">
        <v>59.712260000000001</v>
      </c>
      <c r="FH93" s="22">
        <v>59.743200000000002</v>
      </c>
      <c r="FI93" s="22">
        <v>58.608339999999998</v>
      </c>
      <c r="FJ93" s="22">
        <v>57.925379999999997</v>
      </c>
      <c r="FK93" s="22">
        <v>56.63091</v>
      </c>
      <c r="FL93" s="22">
        <v>54.880279999999999</v>
      </c>
      <c r="FM93" s="22">
        <v>52.852290000000004</v>
      </c>
      <c r="FN93" s="22">
        <v>51.797029999999999</v>
      </c>
      <c r="FO93" s="22">
        <v>50.936030000000002</v>
      </c>
      <c r="FP93" s="22">
        <v>50.186410000000002</v>
      </c>
      <c r="FQ93" s="22">
        <v>48.80894</v>
      </c>
      <c r="FR93" s="22">
        <v>48.679160000000003</v>
      </c>
      <c r="FS93" s="22">
        <v>1.5437000000000001</v>
      </c>
      <c r="FT93" s="22">
        <v>6.6401299999999996E-2</v>
      </c>
      <c r="FU93" s="22">
        <v>8.53352E-2</v>
      </c>
    </row>
    <row r="94" spans="1:177" x14ac:dyDescent="0.3">
      <c r="A94" s="13" t="s">
        <v>226</v>
      </c>
      <c r="B94" s="13" t="s">
        <v>0</v>
      </c>
      <c r="C94" s="13" t="s">
        <v>264</v>
      </c>
      <c r="D94" s="34" t="s">
        <v>233</v>
      </c>
      <c r="E94" s="23" t="s">
        <v>221</v>
      </c>
      <c r="F94" s="23">
        <v>3365</v>
      </c>
      <c r="G94" s="22">
        <v>2.4448500000000002</v>
      </c>
      <c r="H94" s="22">
        <v>2.2855219999999998</v>
      </c>
      <c r="I94" s="22">
        <v>2.1802450000000002</v>
      </c>
      <c r="J94" s="22">
        <v>2.1873360000000002</v>
      </c>
      <c r="K94" s="22">
        <v>2.3033570000000001</v>
      </c>
      <c r="L94" s="22">
        <v>2.6112150000000001</v>
      </c>
      <c r="M94" s="22">
        <v>3.0170249999999998</v>
      </c>
      <c r="N94" s="22">
        <v>2.8424499999999999</v>
      </c>
      <c r="O94" s="22">
        <v>2.2310159999999999</v>
      </c>
      <c r="P94" s="22">
        <v>1.645481</v>
      </c>
      <c r="Q94" s="22">
        <v>1.2818039999999999</v>
      </c>
      <c r="R94" s="22">
        <v>1.044686</v>
      </c>
      <c r="S94" s="22">
        <v>0.96828519999999996</v>
      </c>
      <c r="T94" s="22">
        <v>1.075455</v>
      </c>
      <c r="U94" s="22">
        <v>1.301256</v>
      </c>
      <c r="V94" s="22">
        <v>1.8615170000000001</v>
      </c>
      <c r="W94" s="22">
        <v>2.5227140000000001</v>
      </c>
      <c r="X94" s="22">
        <v>3.4278499999999998</v>
      </c>
      <c r="Y94" s="22">
        <v>3.9527329999999998</v>
      </c>
      <c r="Z94" s="22">
        <v>3.9400590000000002</v>
      </c>
      <c r="AA94" s="22">
        <v>3.8556560000000002</v>
      </c>
      <c r="AB94" s="22">
        <v>3.5487299999999999</v>
      </c>
      <c r="AC94" s="22">
        <v>3.1158440000000001</v>
      </c>
      <c r="AD94" s="22">
        <v>2.7081849999999998</v>
      </c>
      <c r="AE94" s="22">
        <v>-0.2943692</v>
      </c>
      <c r="AF94" s="22">
        <v>-0.33309349999999999</v>
      </c>
      <c r="AG94" s="22">
        <v>-0.29051440000000001</v>
      </c>
      <c r="AH94" s="22">
        <v>-0.25624000000000002</v>
      </c>
      <c r="AI94" s="22">
        <v>-0.2062862</v>
      </c>
      <c r="AJ94" s="22">
        <v>-0.23897470000000001</v>
      </c>
      <c r="AK94" s="22">
        <v>-0.26987250000000002</v>
      </c>
      <c r="AL94" s="22">
        <v>-0.24339749999999999</v>
      </c>
      <c r="AM94" s="22">
        <v>-0.222418</v>
      </c>
      <c r="AN94" s="22">
        <v>-0.2318018</v>
      </c>
      <c r="AO94" s="22">
        <v>-0.18284449999999999</v>
      </c>
      <c r="AP94" s="22">
        <v>-0.21250769999999999</v>
      </c>
      <c r="AQ94" s="22">
        <v>-0.21871760000000001</v>
      </c>
      <c r="AR94" s="22">
        <v>-0.20621590000000001</v>
      </c>
      <c r="AS94" s="22">
        <v>-0.16453590000000001</v>
      </c>
      <c r="AT94" s="22">
        <v>-6.9071099999999996E-2</v>
      </c>
      <c r="AU94" s="22">
        <v>-2.7717499999999999E-2</v>
      </c>
      <c r="AV94" s="22">
        <v>-2.5867100000000001E-2</v>
      </c>
      <c r="AW94" s="22">
        <v>-1.8245000000000001E-2</v>
      </c>
      <c r="AX94" s="22">
        <v>-8.09111E-2</v>
      </c>
      <c r="AY94" s="22">
        <v>-5.6714399999999998E-2</v>
      </c>
      <c r="AZ94" s="22">
        <v>-0.13108330000000001</v>
      </c>
      <c r="BA94" s="22">
        <v>-0.15038319999999999</v>
      </c>
      <c r="BB94" s="22">
        <v>-0.14732319999999999</v>
      </c>
      <c r="BC94" s="22">
        <v>-0.23259369999999999</v>
      </c>
      <c r="BD94" s="22">
        <v>-0.2680997</v>
      </c>
      <c r="BE94" s="22">
        <v>-0.2320547</v>
      </c>
      <c r="BF94" s="22">
        <v>-0.20104749999999999</v>
      </c>
      <c r="BG94" s="22">
        <v>-0.14862210000000001</v>
      </c>
      <c r="BH94" s="22">
        <v>-0.18040329999999999</v>
      </c>
      <c r="BI94" s="22">
        <v>-0.2123988</v>
      </c>
      <c r="BJ94" s="22">
        <v>-0.18073059999999999</v>
      </c>
      <c r="BK94" s="22">
        <v>-0.16287579999999999</v>
      </c>
      <c r="BL94" s="22">
        <v>-0.17725289999999999</v>
      </c>
      <c r="BM94" s="22">
        <v>-0.126863</v>
      </c>
      <c r="BN94" s="22">
        <v>-0.15682450000000001</v>
      </c>
      <c r="BO94" s="22">
        <v>-0.16599149999999999</v>
      </c>
      <c r="BP94" s="22">
        <v>-0.1540677</v>
      </c>
      <c r="BQ94" s="22">
        <v>-0.11244179999999999</v>
      </c>
      <c r="BR94" s="22">
        <v>-1.70394E-2</v>
      </c>
      <c r="BS94" s="22">
        <v>2.6237E-2</v>
      </c>
      <c r="BT94" s="22">
        <v>3.0022500000000001E-2</v>
      </c>
      <c r="BU94" s="22">
        <v>3.7460899999999998E-2</v>
      </c>
      <c r="BV94" s="22">
        <v>-1.9738200000000001E-2</v>
      </c>
      <c r="BW94" s="22">
        <v>3.0433000000000001E-3</v>
      </c>
      <c r="BX94" s="22">
        <v>-7.2620100000000007E-2</v>
      </c>
      <c r="BY94" s="22">
        <v>-9.3349399999999999E-2</v>
      </c>
      <c r="BZ94" s="22">
        <v>-9.2989199999999994E-2</v>
      </c>
      <c r="CA94" s="22">
        <v>-0.18980820000000001</v>
      </c>
      <c r="CB94" s="22">
        <v>-0.22308520000000001</v>
      </c>
      <c r="CC94" s="22">
        <v>-0.1915656</v>
      </c>
      <c r="CD94" s="22">
        <v>-0.16282150000000001</v>
      </c>
      <c r="CE94" s="22">
        <v>-0.10868419999999999</v>
      </c>
      <c r="CF94" s="22">
        <v>-0.13983689999999999</v>
      </c>
      <c r="CG94" s="22">
        <v>-0.17259260000000001</v>
      </c>
      <c r="CH94" s="22">
        <v>-0.1373277</v>
      </c>
      <c r="CI94" s="22">
        <v>-0.121637</v>
      </c>
      <c r="CJ94" s="22">
        <v>-0.1394724</v>
      </c>
      <c r="CK94" s="22">
        <v>-8.8090399999999999E-2</v>
      </c>
      <c r="CL94" s="22">
        <v>-0.11825860000000001</v>
      </c>
      <c r="CM94" s="22">
        <v>-0.12947359999999999</v>
      </c>
      <c r="CN94" s="22">
        <v>-0.11795</v>
      </c>
      <c r="CO94" s="22">
        <v>-7.6361600000000002E-2</v>
      </c>
      <c r="CP94" s="22">
        <v>1.89975E-2</v>
      </c>
      <c r="CQ94" s="22">
        <v>6.3605700000000001E-2</v>
      </c>
      <c r="CR94" s="22">
        <v>6.8731500000000001E-2</v>
      </c>
      <c r="CS94" s="22">
        <v>7.6042600000000002E-2</v>
      </c>
      <c r="CT94" s="22">
        <v>2.2629900000000001E-2</v>
      </c>
      <c r="CU94" s="22">
        <v>4.44313E-2</v>
      </c>
      <c r="CV94" s="22">
        <v>-3.2128700000000003E-2</v>
      </c>
      <c r="CW94" s="22">
        <v>-5.3848E-2</v>
      </c>
      <c r="CX94" s="22">
        <v>-5.5357700000000003E-2</v>
      </c>
      <c r="CY94" s="22">
        <v>-0.14702270000000001</v>
      </c>
      <c r="CZ94" s="22">
        <v>-0.1780707</v>
      </c>
      <c r="DA94" s="22">
        <v>-0.15107660000000001</v>
      </c>
      <c r="DB94" s="22">
        <v>-0.1245954</v>
      </c>
      <c r="DC94" s="22">
        <v>-6.8746199999999993E-2</v>
      </c>
      <c r="DD94" s="22">
        <v>-9.9270499999999998E-2</v>
      </c>
      <c r="DE94" s="22">
        <v>-0.1327864</v>
      </c>
      <c r="DF94" s="22">
        <v>-9.3924900000000006E-2</v>
      </c>
      <c r="DG94" s="22">
        <v>-8.0398200000000003E-2</v>
      </c>
      <c r="DH94" s="22">
        <v>-0.101692</v>
      </c>
      <c r="DI94" s="22">
        <v>-4.9317800000000002E-2</v>
      </c>
      <c r="DJ94" s="22">
        <v>-7.9692600000000002E-2</v>
      </c>
      <c r="DK94" s="22">
        <v>-9.2955800000000005E-2</v>
      </c>
      <c r="DL94" s="22">
        <v>-8.1832299999999997E-2</v>
      </c>
      <c r="DM94" s="22">
        <v>-4.0281299999999999E-2</v>
      </c>
      <c r="DN94" s="22">
        <v>5.50345E-2</v>
      </c>
      <c r="DO94" s="22">
        <v>0.10097449999999999</v>
      </c>
      <c r="DP94" s="22">
        <v>0.10744049999999999</v>
      </c>
      <c r="DQ94" s="22">
        <v>0.1146243</v>
      </c>
      <c r="DR94" s="22">
        <v>6.4998100000000003E-2</v>
      </c>
      <c r="DS94" s="22">
        <v>8.5819300000000001E-2</v>
      </c>
      <c r="DT94" s="22">
        <v>8.3628000000000001E-3</v>
      </c>
      <c r="DU94" s="22">
        <v>-1.43465E-2</v>
      </c>
      <c r="DV94" s="22">
        <v>-1.7726100000000002E-2</v>
      </c>
      <c r="DW94" s="22">
        <v>-8.5247199999999995E-2</v>
      </c>
      <c r="DX94" s="22">
        <v>-0.11307689999999999</v>
      </c>
      <c r="DY94" s="22">
        <v>-9.2616799999999999E-2</v>
      </c>
      <c r="DZ94" s="22">
        <v>-6.9403000000000006E-2</v>
      </c>
      <c r="EA94" s="22">
        <v>-1.1082099999999999E-2</v>
      </c>
      <c r="EB94" s="22">
        <v>-4.0698999999999999E-2</v>
      </c>
      <c r="EC94" s="22">
        <v>-7.5312699999999996E-2</v>
      </c>
      <c r="ED94" s="22">
        <v>-3.1258000000000001E-2</v>
      </c>
      <c r="EE94" s="22">
        <v>-2.0856E-2</v>
      </c>
      <c r="EF94" s="22">
        <v>-4.7142999999999997E-2</v>
      </c>
      <c r="EG94" s="22">
        <v>6.6636999999999998E-3</v>
      </c>
      <c r="EH94" s="22">
        <v>-2.40095E-2</v>
      </c>
      <c r="EI94" s="22">
        <v>-4.02297E-2</v>
      </c>
      <c r="EJ94" s="22">
        <v>-2.9683999999999999E-2</v>
      </c>
      <c r="EK94" s="22">
        <v>1.18128E-2</v>
      </c>
      <c r="EL94" s="22">
        <v>0.1070661</v>
      </c>
      <c r="EM94" s="22">
        <v>0.15492900000000001</v>
      </c>
      <c r="EN94" s="22">
        <v>0.16333010000000001</v>
      </c>
      <c r="EO94" s="22">
        <v>0.17033010000000001</v>
      </c>
      <c r="EP94" s="22">
        <v>0.12617100000000001</v>
      </c>
      <c r="EQ94" s="22">
        <v>0.14557700000000001</v>
      </c>
      <c r="ER94" s="22">
        <v>6.6825999999999997E-2</v>
      </c>
      <c r="ES94" s="22">
        <v>4.2687299999999997E-2</v>
      </c>
      <c r="ET94" s="22">
        <v>3.6607800000000003E-2</v>
      </c>
      <c r="EU94" s="22">
        <v>41.773359999999997</v>
      </c>
      <c r="EV94" s="22">
        <v>41.32705</v>
      </c>
      <c r="EW94" s="22">
        <v>40.694989999999997</v>
      </c>
      <c r="EX94" s="22">
        <v>40.342919999999999</v>
      </c>
      <c r="EY94" s="22">
        <v>39.66771</v>
      </c>
      <c r="EZ94" s="22">
        <v>39.190080000000002</v>
      </c>
      <c r="FA94" s="22">
        <v>39.067079999999997</v>
      </c>
      <c r="FB94" s="22">
        <v>39.194209999999998</v>
      </c>
      <c r="FC94" s="22">
        <v>43.22137</v>
      </c>
      <c r="FD94" s="22">
        <v>49.022320000000001</v>
      </c>
      <c r="FE94" s="22">
        <v>53.342480000000002</v>
      </c>
      <c r="FF94" s="22">
        <v>54.856229999999996</v>
      </c>
      <c r="FG94" s="22">
        <v>56.169699999999999</v>
      </c>
      <c r="FH94" s="22">
        <v>57.02496</v>
      </c>
      <c r="FI94" s="22">
        <v>56.882640000000002</v>
      </c>
      <c r="FJ94" s="22">
        <v>55.882980000000003</v>
      </c>
      <c r="FK94" s="22">
        <v>54.399389999999997</v>
      </c>
      <c r="FL94" s="22">
        <v>52.7074</v>
      </c>
      <c r="FM94" s="22">
        <v>48.896250000000002</v>
      </c>
      <c r="FN94" s="22">
        <v>46.986820000000002</v>
      </c>
      <c r="FO94" s="22">
        <v>45.603230000000003</v>
      </c>
      <c r="FP94" s="22">
        <v>44.496499999999997</v>
      </c>
      <c r="FQ94" s="22">
        <v>43.454619999999998</v>
      </c>
      <c r="FR94" s="22">
        <v>42.962609999999998</v>
      </c>
      <c r="FS94" s="22">
        <v>1.184439</v>
      </c>
      <c r="FT94" s="22">
        <v>5.0193700000000001E-2</v>
      </c>
      <c r="FU94" s="22">
        <v>6.4823000000000006E-2</v>
      </c>
    </row>
    <row r="95" spans="1:177" x14ac:dyDescent="0.3">
      <c r="A95" s="13" t="s">
        <v>226</v>
      </c>
      <c r="B95" s="13" t="s">
        <v>0</v>
      </c>
      <c r="C95" s="13" t="s">
        <v>264</v>
      </c>
      <c r="D95" s="34" t="s">
        <v>245</v>
      </c>
      <c r="E95" s="23" t="s">
        <v>219</v>
      </c>
      <c r="F95" s="23">
        <v>8161</v>
      </c>
      <c r="G95" s="22">
        <v>5.9236409999999999</v>
      </c>
      <c r="H95" s="22">
        <v>5.5095929999999997</v>
      </c>
      <c r="I95" s="22">
        <v>5.3644999999999996</v>
      </c>
      <c r="J95" s="22">
        <v>5.3439800000000002</v>
      </c>
      <c r="K95" s="22">
        <v>5.572819</v>
      </c>
      <c r="L95" s="22">
        <v>6.2809749999999998</v>
      </c>
      <c r="M95" s="22">
        <v>7.3016860000000001</v>
      </c>
      <c r="N95" s="22">
        <v>6.8405449999999997</v>
      </c>
      <c r="O95" s="22">
        <v>5.2890730000000001</v>
      </c>
      <c r="P95" s="22">
        <v>4.1013770000000003</v>
      </c>
      <c r="Q95" s="22">
        <v>4.0875199999999996</v>
      </c>
      <c r="R95" s="22">
        <v>4.7339419999999999</v>
      </c>
      <c r="S95" s="22">
        <v>5.3990999999999998</v>
      </c>
      <c r="T95" s="22">
        <v>5.5308330000000003</v>
      </c>
      <c r="U95" s="22">
        <v>5.6005900000000004</v>
      </c>
      <c r="V95" s="22">
        <v>6.2154809999999996</v>
      </c>
      <c r="W95" s="22">
        <v>7.2860500000000004</v>
      </c>
      <c r="X95" s="22">
        <v>9.0400639999999992</v>
      </c>
      <c r="Y95" s="22">
        <v>10.26117</v>
      </c>
      <c r="Z95" s="22">
        <v>10.147779999999999</v>
      </c>
      <c r="AA95" s="22">
        <v>9.8319829999999993</v>
      </c>
      <c r="AB95" s="22">
        <v>8.9558509999999991</v>
      </c>
      <c r="AC95" s="22">
        <v>7.8461480000000003</v>
      </c>
      <c r="AD95" s="22">
        <v>6.718788</v>
      </c>
      <c r="AE95" s="22">
        <v>-0.52434999999999998</v>
      </c>
      <c r="AF95" s="22">
        <v>-0.64557679999999995</v>
      </c>
      <c r="AG95" s="22">
        <v>-0.558226</v>
      </c>
      <c r="AH95" s="22">
        <v>-0.48681960000000002</v>
      </c>
      <c r="AI95" s="22">
        <v>-0.40175159999999999</v>
      </c>
      <c r="AJ95" s="22">
        <v>-0.37707950000000001</v>
      </c>
      <c r="AK95" s="22">
        <v>-0.28709040000000002</v>
      </c>
      <c r="AL95" s="22">
        <v>-0.25383729999999999</v>
      </c>
      <c r="AM95" s="22">
        <v>-0.16168489999999999</v>
      </c>
      <c r="AN95" s="22">
        <v>-0.1040857</v>
      </c>
      <c r="AO95" s="22">
        <v>-0.22070029999999999</v>
      </c>
      <c r="AP95" s="22">
        <v>-0.22644600000000001</v>
      </c>
      <c r="AQ95" s="22">
        <v>-4.0820700000000001E-2</v>
      </c>
      <c r="AR95" s="22">
        <v>-0.1093976</v>
      </c>
      <c r="AS95" s="22">
        <v>-7.7097700000000005E-2</v>
      </c>
      <c r="AT95" s="22">
        <v>0.14363129999999999</v>
      </c>
      <c r="AU95" s="22">
        <v>0.37407810000000002</v>
      </c>
      <c r="AV95" s="22">
        <v>0.33282450000000002</v>
      </c>
      <c r="AW95" s="22">
        <v>0.27311190000000002</v>
      </c>
      <c r="AX95" s="22">
        <v>0.2121904</v>
      </c>
      <c r="AY95" s="22">
        <v>0.3082027</v>
      </c>
      <c r="AZ95" s="22">
        <v>3.2318899999999998E-2</v>
      </c>
      <c r="BA95" s="22">
        <v>-1.49979E-2</v>
      </c>
      <c r="BB95" s="22">
        <v>1.6336199999999999E-2</v>
      </c>
      <c r="BC95" s="22">
        <v>-0.42724970000000001</v>
      </c>
      <c r="BD95" s="22">
        <v>-0.54651570000000005</v>
      </c>
      <c r="BE95" s="22">
        <v>-0.46975850000000002</v>
      </c>
      <c r="BF95" s="22">
        <v>-0.40341090000000002</v>
      </c>
      <c r="BG95" s="22">
        <v>-0.32029150000000001</v>
      </c>
      <c r="BH95" s="22">
        <v>-0.2987667</v>
      </c>
      <c r="BI95" s="22">
        <v>-0.20616909999999999</v>
      </c>
      <c r="BJ95" s="22">
        <v>-0.1628039</v>
      </c>
      <c r="BK95" s="22">
        <v>-6.4641799999999999E-2</v>
      </c>
      <c r="BL95" s="22">
        <v>-6.2176000000000002E-3</v>
      </c>
      <c r="BM95" s="22">
        <v>-0.1181367</v>
      </c>
      <c r="BN95" s="22">
        <v>-0.12145640000000001</v>
      </c>
      <c r="BO95" s="22">
        <v>6.2850400000000001E-2</v>
      </c>
      <c r="BP95" s="22">
        <v>1.2979000000000001E-3</v>
      </c>
      <c r="BQ95" s="22">
        <v>2.79137E-2</v>
      </c>
      <c r="BR95" s="22">
        <v>0.25176090000000001</v>
      </c>
      <c r="BS95" s="22">
        <v>0.48437780000000003</v>
      </c>
      <c r="BT95" s="22">
        <v>0.45448959999999999</v>
      </c>
      <c r="BU95" s="22">
        <v>0.3929512</v>
      </c>
      <c r="BV95" s="22">
        <v>0.3307718</v>
      </c>
      <c r="BW95" s="22">
        <v>0.41931350000000001</v>
      </c>
      <c r="BX95" s="22">
        <v>0.14260320000000001</v>
      </c>
      <c r="BY95" s="22">
        <v>9.0685000000000002E-2</v>
      </c>
      <c r="BZ95" s="22">
        <v>0.10536619999999999</v>
      </c>
      <c r="CA95" s="22">
        <v>-0.35999829999999999</v>
      </c>
      <c r="CB95" s="22">
        <v>-0.4779062</v>
      </c>
      <c r="CC95" s="22">
        <v>-0.40848610000000002</v>
      </c>
      <c r="CD95" s="22">
        <v>-0.34564220000000001</v>
      </c>
      <c r="CE95" s="22">
        <v>-0.26387250000000001</v>
      </c>
      <c r="CF95" s="22">
        <v>-0.24452740000000001</v>
      </c>
      <c r="CG95" s="22">
        <v>-0.15012320000000001</v>
      </c>
      <c r="CH95" s="22">
        <v>-9.9754499999999996E-2</v>
      </c>
      <c r="CI95" s="22">
        <v>2.5699E-3</v>
      </c>
      <c r="CJ95" s="22">
        <v>6.1565500000000002E-2</v>
      </c>
      <c r="CK95" s="22">
        <v>-4.7101400000000002E-2</v>
      </c>
      <c r="CL95" s="22">
        <v>-4.8740800000000001E-2</v>
      </c>
      <c r="CM95" s="22">
        <v>0.13465269999999999</v>
      </c>
      <c r="CN95" s="22">
        <v>7.7965300000000001E-2</v>
      </c>
      <c r="CO95" s="22">
        <v>0.10064439999999999</v>
      </c>
      <c r="CP95" s="22">
        <v>0.32665110000000003</v>
      </c>
      <c r="CQ95" s="22">
        <v>0.56077109999999997</v>
      </c>
      <c r="CR95" s="22">
        <v>0.53875450000000003</v>
      </c>
      <c r="CS95" s="22">
        <v>0.47595150000000003</v>
      </c>
      <c r="CT95" s="22">
        <v>0.41290090000000002</v>
      </c>
      <c r="CU95" s="22">
        <v>0.4962686</v>
      </c>
      <c r="CV95" s="22">
        <v>0.21898580000000001</v>
      </c>
      <c r="CW95" s="22">
        <v>0.16388069999999999</v>
      </c>
      <c r="CX95" s="22">
        <v>0.16702810000000001</v>
      </c>
      <c r="CY95" s="22">
        <v>-0.29274689999999998</v>
      </c>
      <c r="CZ95" s="22">
        <v>-0.40929680000000002</v>
      </c>
      <c r="DA95" s="22">
        <v>-0.34721370000000001</v>
      </c>
      <c r="DB95" s="22">
        <v>-0.28787360000000001</v>
      </c>
      <c r="DC95" s="22">
        <v>-0.20745350000000001</v>
      </c>
      <c r="DD95" s="22">
        <v>-0.19028819999999999</v>
      </c>
      <c r="DE95" s="22">
        <v>-9.4077300000000003E-2</v>
      </c>
      <c r="DF95" s="22">
        <v>-3.67052E-2</v>
      </c>
      <c r="DG95" s="22">
        <v>6.9781700000000002E-2</v>
      </c>
      <c r="DH95" s="22">
        <v>0.12934860000000001</v>
      </c>
      <c r="DI95" s="22">
        <v>2.3933800000000002E-2</v>
      </c>
      <c r="DJ95" s="22">
        <v>2.3974700000000002E-2</v>
      </c>
      <c r="DK95" s="22">
        <v>0.2064551</v>
      </c>
      <c r="DL95" s="22">
        <v>0.15463270000000001</v>
      </c>
      <c r="DM95" s="22">
        <v>0.173375</v>
      </c>
      <c r="DN95" s="22">
        <v>0.40154129999999999</v>
      </c>
      <c r="DO95" s="22">
        <v>0.63716439999999996</v>
      </c>
      <c r="DP95" s="22">
        <v>0.6230194</v>
      </c>
      <c r="DQ95" s="22">
        <v>0.55895170000000005</v>
      </c>
      <c r="DR95" s="22">
        <v>0.49503000000000003</v>
      </c>
      <c r="DS95" s="22">
        <v>0.5732237</v>
      </c>
      <c r="DT95" s="22">
        <v>0.29536839999999998</v>
      </c>
      <c r="DU95" s="22">
        <v>0.23707629999999999</v>
      </c>
      <c r="DV95" s="22">
        <v>0.22869</v>
      </c>
      <c r="DW95" s="22">
        <v>-0.1956466</v>
      </c>
      <c r="DX95" s="22">
        <v>-0.3102356</v>
      </c>
      <c r="DY95" s="22">
        <v>-0.25874609999999998</v>
      </c>
      <c r="DZ95" s="22">
        <v>-0.2044648</v>
      </c>
      <c r="EA95" s="22">
        <v>-0.12599350000000001</v>
      </c>
      <c r="EB95" s="22">
        <v>-0.1119753</v>
      </c>
      <c r="EC95" s="22">
        <v>-1.31559E-2</v>
      </c>
      <c r="ED95" s="22">
        <v>5.43282E-2</v>
      </c>
      <c r="EE95" s="22">
        <v>0.1668248</v>
      </c>
      <c r="EF95" s="22">
        <v>0.22721669999999999</v>
      </c>
      <c r="EG95" s="22">
        <v>0.12649740000000001</v>
      </c>
      <c r="EH95" s="22">
        <v>0.1289643</v>
      </c>
      <c r="EI95" s="22">
        <v>0.31012620000000002</v>
      </c>
      <c r="EJ95" s="22">
        <v>0.26532820000000001</v>
      </c>
      <c r="EK95" s="22">
        <v>0.27838649999999998</v>
      </c>
      <c r="EL95" s="22">
        <v>0.50967090000000004</v>
      </c>
      <c r="EM95" s="22">
        <v>0.74746409999999996</v>
      </c>
      <c r="EN95" s="22">
        <v>0.74468449999999997</v>
      </c>
      <c r="EO95" s="22">
        <v>0.67879100000000003</v>
      </c>
      <c r="EP95" s="22">
        <v>0.61361129999999997</v>
      </c>
      <c r="EQ95" s="22">
        <v>0.68433460000000002</v>
      </c>
      <c r="ER95" s="22">
        <v>0.40565259999999997</v>
      </c>
      <c r="ES95" s="22">
        <v>0.34275919999999999</v>
      </c>
      <c r="ET95" s="22">
        <v>0.31772010000000001</v>
      </c>
      <c r="EU95" s="22">
        <v>34.90578</v>
      </c>
      <c r="EV95" s="22">
        <v>35.062420000000003</v>
      </c>
      <c r="EW95" s="22">
        <v>34.788890000000002</v>
      </c>
      <c r="EX95" s="22">
        <v>33.64667</v>
      </c>
      <c r="EY95" s="22">
        <v>34.757480000000001</v>
      </c>
      <c r="EZ95" s="22">
        <v>33.617829999999998</v>
      </c>
      <c r="FA95" s="22">
        <v>33.1995</v>
      </c>
      <c r="FB95" s="22">
        <v>34.185090000000002</v>
      </c>
      <c r="FC95" s="22">
        <v>40.398380000000003</v>
      </c>
      <c r="FD95" s="22">
        <v>46.090249999999997</v>
      </c>
      <c r="FE95" s="22">
        <v>50.734729999999999</v>
      </c>
      <c r="FF95" s="22">
        <v>51.90578</v>
      </c>
      <c r="FG95" s="22">
        <v>51.338529999999999</v>
      </c>
      <c r="FH95" s="22">
        <v>50.925339999999998</v>
      </c>
      <c r="FI95" s="22">
        <v>50.48075</v>
      </c>
      <c r="FJ95" s="22">
        <v>49.47148</v>
      </c>
      <c r="FK95" s="22">
        <v>49.495170000000002</v>
      </c>
      <c r="FL95" s="22">
        <v>48.324109999999997</v>
      </c>
      <c r="FM95" s="22">
        <v>47.184460000000001</v>
      </c>
      <c r="FN95" s="22">
        <v>46.358089999999997</v>
      </c>
      <c r="FO95" s="22">
        <v>47.754289999999997</v>
      </c>
      <c r="FP95" s="22">
        <v>46.358089999999997</v>
      </c>
      <c r="FQ95" s="22">
        <v>45.913499999999999</v>
      </c>
      <c r="FR95" s="22">
        <v>46.329259999999998</v>
      </c>
      <c r="FS95" s="22">
        <v>1.8207059999999999</v>
      </c>
      <c r="FT95" s="22">
        <v>8.0162999999999998E-2</v>
      </c>
      <c r="FU95" s="22">
        <v>0.12594240000000001</v>
      </c>
    </row>
    <row r="96" spans="1:177" x14ac:dyDescent="0.3">
      <c r="A96" s="13" t="s">
        <v>226</v>
      </c>
      <c r="B96" s="13" t="s">
        <v>0</v>
      </c>
      <c r="C96" s="13" t="s">
        <v>264</v>
      </c>
      <c r="D96" s="34" t="s">
        <v>245</v>
      </c>
      <c r="E96" s="23" t="s">
        <v>220</v>
      </c>
      <c r="F96" s="23">
        <v>4796</v>
      </c>
      <c r="G96" s="22">
        <v>3.3715489999999999</v>
      </c>
      <c r="H96" s="22">
        <v>3.1135030000000001</v>
      </c>
      <c r="I96" s="22">
        <v>3.012508</v>
      </c>
      <c r="J96" s="22">
        <v>2.9678420000000001</v>
      </c>
      <c r="K96" s="22">
        <v>3.066125</v>
      </c>
      <c r="L96" s="22">
        <v>3.4332929999999999</v>
      </c>
      <c r="M96" s="22">
        <v>4.0213549999999998</v>
      </c>
      <c r="N96" s="22">
        <v>3.9227219999999998</v>
      </c>
      <c r="O96" s="22">
        <v>3.2516949999999998</v>
      </c>
      <c r="P96" s="22">
        <v>2.749514</v>
      </c>
      <c r="Q96" s="22">
        <v>2.680752</v>
      </c>
      <c r="R96" s="22">
        <v>2.895222</v>
      </c>
      <c r="S96" s="22">
        <v>3.1535540000000002</v>
      </c>
      <c r="T96" s="22">
        <v>3.2902469999999999</v>
      </c>
      <c r="U96" s="22">
        <v>3.262902</v>
      </c>
      <c r="V96" s="22">
        <v>3.552664</v>
      </c>
      <c r="W96" s="22">
        <v>4.0756410000000001</v>
      </c>
      <c r="X96" s="22">
        <v>5.1728880000000004</v>
      </c>
      <c r="Y96" s="22">
        <v>5.9093609999999996</v>
      </c>
      <c r="Z96" s="22">
        <v>5.7558699999999998</v>
      </c>
      <c r="AA96" s="22">
        <v>5.5658190000000003</v>
      </c>
      <c r="AB96" s="22">
        <v>5.120374</v>
      </c>
      <c r="AC96" s="22">
        <v>4.4976459999999996</v>
      </c>
      <c r="AD96" s="22">
        <v>3.815725</v>
      </c>
      <c r="AE96" s="22">
        <v>-0.26845249999999998</v>
      </c>
      <c r="AF96" s="22">
        <v>-0.34478829999999999</v>
      </c>
      <c r="AG96" s="22">
        <v>-0.32434819999999998</v>
      </c>
      <c r="AH96" s="22">
        <v>-0.25035770000000002</v>
      </c>
      <c r="AI96" s="22">
        <v>-0.20933089999999999</v>
      </c>
      <c r="AJ96" s="22">
        <v>-0.19853660000000001</v>
      </c>
      <c r="AK96" s="22">
        <v>-0.123127</v>
      </c>
      <c r="AL96" s="22">
        <v>-8.5150799999999999E-2</v>
      </c>
      <c r="AM96" s="22">
        <v>-4.0235100000000003E-2</v>
      </c>
      <c r="AN96" s="22">
        <v>-1.9867599999999999E-2</v>
      </c>
      <c r="AO96" s="22">
        <v>-0.13789799999999999</v>
      </c>
      <c r="AP96" s="22">
        <v>-0.12986710000000001</v>
      </c>
      <c r="AQ96" s="22">
        <v>-3.3819500000000002E-2</v>
      </c>
      <c r="AR96" s="22">
        <v>-9.4716800000000004E-2</v>
      </c>
      <c r="AS96" s="22">
        <v>-2.69088E-2</v>
      </c>
      <c r="AT96" s="22">
        <v>8.1831899999999999E-2</v>
      </c>
      <c r="AU96" s="22">
        <v>0.19314480000000001</v>
      </c>
      <c r="AV96" s="22">
        <v>0.21757950000000001</v>
      </c>
      <c r="AW96" s="22">
        <v>0.1999396</v>
      </c>
      <c r="AX96" s="22">
        <v>3.1414499999999998E-2</v>
      </c>
      <c r="AY96" s="22">
        <v>9.5330300000000007E-2</v>
      </c>
      <c r="AZ96" s="22">
        <v>-2.7263200000000001E-2</v>
      </c>
      <c r="BA96" s="22">
        <v>-4.5656099999999998E-2</v>
      </c>
      <c r="BB96" s="22">
        <v>4.738E-3</v>
      </c>
      <c r="BC96" s="22">
        <v>-0.20332729999999999</v>
      </c>
      <c r="BD96" s="22">
        <v>-0.28013349999999998</v>
      </c>
      <c r="BE96" s="22">
        <v>-0.26664969999999999</v>
      </c>
      <c r="BF96" s="22">
        <v>-0.1980837</v>
      </c>
      <c r="BG96" s="22">
        <v>-0.15661710000000001</v>
      </c>
      <c r="BH96" s="22">
        <v>-0.1467231</v>
      </c>
      <c r="BI96" s="22">
        <v>-6.5909800000000004E-2</v>
      </c>
      <c r="BJ96" s="22">
        <v>-2.3698E-2</v>
      </c>
      <c r="BK96" s="22">
        <v>2.4086699999999999E-2</v>
      </c>
      <c r="BL96" s="22">
        <v>4.9625700000000002E-2</v>
      </c>
      <c r="BM96" s="22">
        <v>-6.3432600000000006E-2</v>
      </c>
      <c r="BN96" s="22">
        <v>-5.5225400000000001E-2</v>
      </c>
      <c r="BO96" s="22">
        <v>4.2635399999999997E-2</v>
      </c>
      <c r="BP96" s="22">
        <v>-1.45206E-2</v>
      </c>
      <c r="BQ96" s="22">
        <v>4.6828399999999999E-2</v>
      </c>
      <c r="BR96" s="22">
        <v>0.15552930000000001</v>
      </c>
      <c r="BS96" s="22">
        <v>0.2648355</v>
      </c>
      <c r="BT96" s="22">
        <v>0.30063020000000001</v>
      </c>
      <c r="BU96" s="22">
        <v>0.28698129999999999</v>
      </c>
      <c r="BV96" s="22">
        <v>0.1165003</v>
      </c>
      <c r="BW96" s="22">
        <v>0.17472409999999999</v>
      </c>
      <c r="BX96" s="22">
        <v>4.92234E-2</v>
      </c>
      <c r="BY96" s="22">
        <v>2.7358799999999999E-2</v>
      </c>
      <c r="BZ96" s="22">
        <v>6.4242999999999995E-2</v>
      </c>
      <c r="CA96" s="22">
        <v>-0.15822169999999999</v>
      </c>
      <c r="CB96" s="22">
        <v>-0.2353537</v>
      </c>
      <c r="CC96" s="22">
        <v>-0.2266879</v>
      </c>
      <c r="CD96" s="22">
        <v>-0.16187879999999999</v>
      </c>
      <c r="CE96" s="22">
        <v>-0.12010759999999999</v>
      </c>
      <c r="CF96" s="22">
        <v>-0.1108373</v>
      </c>
      <c r="CG96" s="22">
        <v>-2.62813E-2</v>
      </c>
      <c r="CH96" s="22">
        <v>1.8864100000000002E-2</v>
      </c>
      <c r="CI96" s="22">
        <v>6.86359E-2</v>
      </c>
      <c r="CJ96" s="22">
        <v>9.7756499999999996E-2</v>
      </c>
      <c r="CK96" s="22">
        <v>-1.18581E-2</v>
      </c>
      <c r="CL96" s="22">
        <v>-3.5287999999999999E-3</v>
      </c>
      <c r="CM96" s="22">
        <v>9.5587800000000001E-2</v>
      </c>
      <c r="CN96" s="22">
        <v>4.1022999999999997E-2</v>
      </c>
      <c r="CO96" s="22">
        <v>9.7898600000000002E-2</v>
      </c>
      <c r="CP96" s="22">
        <v>0.2065718</v>
      </c>
      <c r="CQ96" s="22">
        <v>0.3144882</v>
      </c>
      <c r="CR96" s="22">
        <v>0.35815089999999999</v>
      </c>
      <c r="CS96" s="22">
        <v>0.34726610000000002</v>
      </c>
      <c r="CT96" s="22">
        <v>0.17543039999999999</v>
      </c>
      <c r="CU96" s="22">
        <v>0.229712</v>
      </c>
      <c r="CV96" s="22">
        <v>0.10219789999999999</v>
      </c>
      <c r="CW96" s="22">
        <v>7.7928600000000001E-2</v>
      </c>
      <c r="CX96" s="22">
        <v>0.10545599999999999</v>
      </c>
      <c r="CY96" s="22">
        <v>-0.1131162</v>
      </c>
      <c r="CZ96" s="22">
        <v>-0.19057389999999999</v>
      </c>
      <c r="DA96" s="22">
        <v>-0.18672610000000001</v>
      </c>
      <c r="DB96" s="22">
        <v>-0.12567390000000001</v>
      </c>
      <c r="DC96" s="22">
        <v>-8.3598099999999995E-2</v>
      </c>
      <c r="DD96" s="22">
        <v>-7.4951400000000001E-2</v>
      </c>
      <c r="DE96" s="22">
        <v>1.33472E-2</v>
      </c>
      <c r="DF96" s="22">
        <v>6.1426099999999997E-2</v>
      </c>
      <c r="DG96" s="22">
        <v>0.11318499999999999</v>
      </c>
      <c r="DH96" s="22">
        <v>0.1458874</v>
      </c>
      <c r="DI96" s="22">
        <v>3.9716399999999999E-2</v>
      </c>
      <c r="DJ96" s="22">
        <v>4.81679E-2</v>
      </c>
      <c r="DK96" s="22">
        <v>0.14854020000000001</v>
      </c>
      <c r="DL96" s="22">
        <v>9.6566700000000005E-2</v>
      </c>
      <c r="DM96" s="22">
        <v>0.14896880000000001</v>
      </c>
      <c r="DN96" s="22">
        <v>0.25761430000000002</v>
      </c>
      <c r="DO96" s="22">
        <v>0.36414089999999999</v>
      </c>
      <c r="DP96" s="22">
        <v>0.41567159999999997</v>
      </c>
      <c r="DQ96" s="22">
        <v>0.40755089999999999</v>
      </c>
      <c r="DR96" s="22">
        <v>0.2343606</v>
      </c>
      <c r="DS96" s="22">
        <v>0.28469990000000001</v>
      </c>
      <c r="DT96" s="22">
        <v>0.15517230000000001</v>
      </c>
      <c r="DU96" s="22">
        <v>0.12849849999999999</v>
      </c>
      <c r="DV96" s="22">
        <v>0.14666899999999999</v>
      </c>
      <c r="DW96" s="22">
        <v>-4.7990999999999999E-2</v>
      </c>
      <c r="DX96" s="22">
        <v>-0.125919</v>
      </c>
      <c r="DY96" s="22">
        <v>-0.12902759999999999</v>
      </c>
      <c r="DZ96" s="22">
        <v>-7.3399900000000004E-2</v>
      </c>
      <c r="EA96" s="22">
        <v>-3.08843E-2</v>
      </c>
      <c r="EB96" s="22">
        <v>-2.3137999999999999E-2</v>
      </c>
      <c r="EC96" s="22">
        <v>7.0564399999999999E-2</v>
      </c>
      <c r="ED96" s="22">
        <v>0.1228789</v>
      </c>
      <c r="EE96" s="22">
        <v>0.1775069</v>
      </c>
      <c r="EF96" s="22">
        <v>0.21538070000000001</v>
      </c>
      <c r="EG96" s="22">
        <v>0.1141818</v>
      </c>
      <c r="EH96" s="22">
        <v>0.1228096</v>
      </c>
      <c r="EI96" s="22">
        <v>0.2249951</v>
      </c>
      <c r="EJ96" s="22">
        <v>0.1767629</v>
      </c>
      <c r="EK96" s="22">
        <v>0.22270609999999999</v>
      </c>
      <c r="EL96" s="22">
        <v>0.33131169999999999</v>
      </c>
      <c r="EM96" s="22">
        <v>0.43583159999999999</v>
      </c>
      <c r="EN96" s="22">
        <v>0.49872230000000001</v>
      </c>
      <c r="EO96" s="22">
        <v>0.49459259999999999</v>
      </c>
      <c r="EP96" s="22">
        <v>0.31944630000000002</v>
      </c>
      <c r="EQ96" s="22">
        <v>0.36409370000000002</v>
      </c>
      <c r="ER96" s="22">
        <v>0.2316589</v>
      </c>
      <c r="ES96" s="22">
        <v>0.20151340000000001</v>
      </c>
      <c r="ET96" s="22">
        <v>0.206174</v>
      </c>
      <c r="EU96" s="22">
        <v>37</v>
      </c>
      <c r="EV96" s="22">
        <v>37.975299999999997</v>
      </c>
      <c r="EW96" s="22">
        <v>38.925899999999999</v>
      </c>
      <c r="EX96" s="22">
        <v>36.975299999999997</v>
      </c>
      <c r="EY96" s="22">
        <v>38.8765</v>
      </c>
      <c r="EZ96" s="22">
        <v>36.925899999999999</v>
      </c>
      <c r="FA96" s="22">
        <v>36.925899999999999</v>
      </c>
      <c r="FB96" s="22">
        <v>37.901200000000003</v>
      </c>
      <c r="FC96" s="22">
        <v>42.851799999999997</v>
      </c>
      <c r="FD96" s="22">
        <v>46.901200000000003</v>
      </c>
      <c r="FE96" s="22">
        <v>52</v>
      </c>
      <c r="FF96" s="22">
        <v>54</v>
      </c>
      <c r="FG96" s="22">
        <v>53.024700000000003</v>
      </c>
      <c r="FH96" s="22">
        <v>53.024700000000003</v>
      </c>
      <c r="FI96" s="22">
        <v>52.975299999999997</v>
      </c>
      <c r="FJ96" s="22">
        <v>51.950600000000001</v>
      </c>
      <c r="FK96" s="22">
        <v>52</v>
      </c>
      <c r="FL96" s="22">
        <v>50</v>
      </c>
      <c r="FM96" s="22">
        <v>48.049399999999999</v>
      </c>
      <c r="FN96" s="22">
        <v>48.049399999999999</v>
      </c>
      <c r="FO96" s="22">
        <v>49.024700000000003</v>
      </c>
      <c r="FP96" s="22">
        <v>48.049399999999999</v>
      </c>
      <c r="FQ96" s="22">
        <v>48</v>
      </c>
      <c r="FR96" s="22">
        <v>48</v>
      </c>
      <c r="FS96" s="22">
        <v>1.2106159999999999</v>
      </c>
      <c r="FT96" s="22">
        <v>5.5084899999999999E-2</v>
      </c>
      <c r="FU96" s="22">
        <v>8.85764E-2</v>
      </c>
    </row>
    <row r="97" spans="1:177" x14ac:dyDescent="0.3">
      <c r="A97" s="13" t="s">
        <v>226</v>
      </c>
      <c r="B97" s="13" t="s">
        <v>0</v>
      </c>
      <c r="C97" s="13" t="s">
        <v>264</v>
      </c>
      <c r="D97" s="34" t="s">
        <v>245</v>
      </c>
      <c r="E97" s="23" t="s">
        <v>221</v>
      </c>
      <c r="F97" s="23">
        <v>3365</v>
      </c>
      <c r="G97" s="22">
        <v>2.5308769999999998</v>
      </c>
      <c r="H97" s="22">
        <v>2.3705440000000002</v>
      </c>
      <c r="I97" s="22">
        <v>2.330457</v>
      </c>
      <c r="J97" s="22">
        <v>2.3643329999999998</v>
      </c>
      <c r="K97" s="22">
        <v>2.4995159999999998</v>
      </c>
      <c r="L97" s="22">
        <v>2.832239</v>
      </c>
      <c r="M97" s="22">
        <v>3.2670189999999999</v>
      </c>
      <c r="N97" s="22">
        <v>2.91506</v>
      </c>
      <c r="O97" s="22">
        <v>2.0326119999999999</v>
      </c>
      <c r="P97" s="22">
        <v>1.3844240000000001</v>
      </c>
      <c r="Q97" s="22">
        <v>1.446901</v>
      </c>
      <c r="R97" s="22">
        <v>1.88456</v>
      </c>
      <c r="S97" s="22">
        <v>2.2778480000000001</v>
      </c>
      <c r="T97" s="22">
        <v>2.2586200000000001</v>
      </c>
      <c r="U97" s="22">
        <v>2.3529960000000001</v>
      </c>
      <c r="V97" s="22">
        <v>2.6828400000000001</v>
      </c>
      <c r="W97" s="22">
        <v>3.2218800000000001</v>
      </c>
      <c r="X97" s="22">
        <v>3.8685070000000001</v>
      </c>
      <c r="Y97" s="22">
        <v>4.3415609999999996</v>
      </c>
      <c r="Z97" s="22">
        <v>4.3890359999999999</v>
      </c>
      <c r="AA97" s="22">
        <v>4.2478410000000002</v>
      </c>
      <c r="AB97" s="22">
        <v>3.8234499999999998</v>
      </c>
      <c r="AC97" s="22">
        <v>3.3440599999999998</v>
      </c>
      <c r="AD97" s="22">
        <v>2.8892910000000001</v>
      </c>
      <c r="AE97" s="22">
        <v>-0.34377459999999999</v>
      </c>
      <c r="AF97" s="22">
        <v>-0.39455760000000001</v>
      </c>
      <c r="AG97" s="22">
        <v>-0.31619940000000002</v>
      </c>
      <c r="AH97" s="22">
        <v>-0.30465310000000001</v>
      </c>
      <c r="AI97" s="22">
        <v>-0.25485439999999998</v>
      </c>
      <c r="AJ97" s="22">
        <v>-0.24530830000000001</v>
      </c>
      <c r="AK97" s="22">
        <v>-0.229125</v>
      </c>
      <c r="AL97" s="22">
        <v>-0.23242119999999999</v>
      </c>
      <c r="AM97" s="22">
        <v>-0.19398070000000001</v>
      </c>
      <c r="AN97" s="22">
        <v>-0.1193502</v>
      </c>
      <c r="AO97" s="22">
        <v>-0.10953400000000001</v>
      </c>
      <c r="AP97" s="22">
        <v>-0.1201861</v>
      </c>
      <c r="AQ97" s="22">
        <v>-4.0960799999999999E-2</v>
      </c>
      <c r="AR97" s="22">
        <v>-7.1600999999999998E-2</v>
      </c>
      <c r="AS97" s="22">
        <v>-0.1037754</v>
      </c>
      <c r="AT97" s="22">
        <v>9.7044999999999996E-3</v>
      </c>
      <c r="AU97" s="22">
        <v>0.1162731</v>
      </c>
      <c r="AV97" s="22">
        <v>3.2742899999999998E-2</v>
      </c>
      <c r="AW97" s="22">
        <v>-1.90613E-2</v>
      </c>
      <c r="AX97" s="22">
        <v>9.5063300000000003E-2</v>
      </c>
      <c r="AY97" s="22">
        <v>0.11819929999999999</v>
      </c>
      <c r="AZ97" s="22">
        <v>-2.6535900000000001E-2</v>
      </c>
      <c r="BA97" s="22">
        <v>-4.37554E-2</v>
      </c>
      <c r="BB97" s="22">
        <v>-6.2183000000000002E-2</v>
      </c>
      <c r="BC97" s="22">
        <v>-0.27152910000000002</v>
      </c>
      <c r="BD97" s="22">
        <v>-0.31892789999999999</v>
      </c>
      <c r="BE97" s="22">
        <v>-0.24869520000000001</v>
      </c>
      <c r="BF97" s="22">
        <v>-0.23881050000000001</v>
      </c>
      <c r="BG97" s="22">
        <v>-0.19181570000000001</v>
      </c>
      <c r="BH97" s="22">
        <v>-0.1864372</v>
      </c>
      <c r="BI97" s="22">
        <v>-0.1723877</v>
      </c>
      <c r="BJ97" s="22">
        <v>-0.16512009999999999</v>
      </c>
      <c r="BK97" s="22">
        <v>-0.1205997</v>
      </c>
      <c r="BL97" s="22">
        <v>-5.1152499999999997E-2</v>
      </c>
      <c r="BM97" s="22">
        <v>-4.2498599999999997E-2</v>
      </c>
      <c r="BN97" s="22">
        <v>-4.8441400000000003E-2</v>
      </c>
      <c r="BO97" s="22">
        <v>2.6383E-2</v>
      </c>
      <c r="BP97" s="22">
        <v>3.1110999999999999E-3</v>
      </c>
      <c r="BQ97" s="22">
        <v>-3.0767699999999999E-2</v>
      </c>
      <c r="BR97" s="22">
        <v>8.7964000000000001E-2</v>
      </c>
      <c r="BS97" s="22">
        <v>0.20134969999999999</v>
      </c>
      <c r="BT97" s="22">
        <v>0.1219095</v>
      </c>
      <c r="BU97" s="22">
        <v>6.3211100000000006E-2</v>
      </c>
      <c r="BV97" s="22">
        <v>0.1782059</v>
      </c>
      <c r="BW97" s="22">
        <v>0.1958077</v>
      </c>
      <c r="BX97" s="22">
        <v>5.1613399999999997E-2</v>
      </c>
      <c r="BY97" s="22">
        <v>3.0672399999999999E-2</v>
      </c>
      <c r="BZ97" s="22">
        <v>3.6085000000000002E-3</v>
      </c>
      <c r="CA97" s="22">
        <v>-0.2214921</v>
      </c>
      <c r="CB97" s="22">
        <v>-0.26654709999999998</v>
      </c>
      <c r="CC97" s="22">
        <v>-0.20194190000000001</v>
      </c>
      <c r="CD97" s="22">
        <v>-0.19320799999999999</v>
      </c>
      <c r="CE97" s="22">
        <v>-0.14815529999999999</v>
      </c>
      <c r="CF97" s="22">
        <v>-0.1456634</v>
      </c>
      <c r="CG97" s="22">
        <v>-0.13309170000000001</v>
      </c>
      <c r="CH97" s="22">
        <v>-0.1185075</v>
      </c>
      <c r="CI97" s="22">
        <v>-6.9776299999999999E-2</v>
      </c>
      <c r="CJ97" s="22">
        <v>-3.9189000000000003E-3</v>
      </c>
      <c r="CK97" s="22">
        <v>3.9299000000000001E-3</v>
      </c>
      <c r="CL97" s="22">
        <v>1.2488E-3</v>
      </c>
      <c r="CM97" s="22">
        <v>7.3025099999999996E-2</v>
      </c>
      <c r="CN97" s="22">
        <v>5.48564E-2</v>
      </c>
      <c r="CO97" s="22">
        <v>1.9797100000000002E-2</v>
      </c>
      <c r="CP97" s="22">
        <v>0.1421663</v>
      </c>
      <c r="CQ97" s="22">
        <v>0.26027349999999999</v>
      </c>
      <c r="CR97" s="22">
        <v>0.18366589999999999</v>
      </c>
      <c r="CS97" s="22">
        <v>0.1201928</v>
      </c>
      <c r="CT97" s="22">
        <v>0.23579020000000001</v>
      </c>
      <c r="CU97" s="22">
        <v>0.24955910000000001</v>
      </c>
      <c r="CV97" s="22">
        <v>0.10573929999999999</v>
      </c>
      <c r="CW97" s="22">
        <v>8.2220799999999997E-2</v>
      </c>
      <c r="CX97" s="22">
        <v>4.9175499999999997E-2</v>
      </c>
      <c r="CY97" s="22">
        <v>-0.171455</v>
      </c>
      <c r="CZ97" s="22">
        <v>-0.2141663</v>
      </c>
      <c r="DA97" s="22">
        <v>-0.15518870000000001</v>
      </c>
      <c r="DB97" s="22">
        <v>-0.1476056</v>
      </c>
      <c r="DC97" s="22">
        <v>-0.1044949</v>
      </c>
      <c r="DD97" s="22">
        <v>-0.1048895</v>
      </c>
      <c r="DE97" s="22">
        <v>-9.3795699999999996E-2</v>
      </c>
      <c r="DF97" s="22">
        <v>-7.1894899999999998E-2</v>
      </c>
      <c r="DG97" s="22">
        <v>-1.8952799999999999E-2</v>
      </c>
      <c r="DH97" s="22">
        <v>4.3314600000000002E-2</v>
      </c>
      <c r="DI97" s="22">
        <v>5.0358300000000002E-2</v>
      </c>
      <c r="DJ97" s="22">
        <v>5.0938999999999998E-2</v>
      </c>
      <c r="DK97" s="22">
        <v>0.1196673</v>
      </c>
      <c r="DL97" s="22">
        <v>0.1066018</v>
      </c>
      <c r="DM97" s="22">
        <v>7.0361999999999994E-2</v>
      </c>
      <c r="DN97" s="22">
        <v>0.1963686</v>
      </c>
      <c r="DO97" s="22">
        <v>0.31919720000000001</v>
      </c>
      <c r="DP97" s="22">
        <v>0.24542240000000001</v>
      </c>
      <c r="DQ97" s="22">
        <v>0.17717440000000001</v>
      </c>
      <c r="DR97" s="22">
        <v>0.29337459999999999</v>
      </c>
      <c r="DS97" s="22">
        <v>0.30331039999999998</v>
      </c>
      <c r="DT97" s="22">
        <v>0.15986529999999999</v>
      </c>
      <c r="DU97" s="22">
        <v>0.1337692</v>
      </c>
      <c r="DV97" s="22">
        <v>9.4742499999999993E-2</v>
      </c>
      <c r="DW97" s="22">
        <v>-9.9209500000000006E-2</v>
      </c>
      <c r="DX97" s="22">
        <v>-0.13853660000000001</v>
      </c>
      <c r="DY97" s="22">
        <v>-8.7684399999999996E-2</v>
      </c>
      <c r="DZ97" s="22">
        <v>-8.1763000000000002E-2</v>
      </c>
      <c r="EA97" s="22">
        <v>-4.1456199999999999E-2</v>
      </c>
      <c r="EB97" s="22">
        <v>-4.6018499999999997E-2</v>
      </c>
      <c r="EC97" s="22">
        <v>-3.7058500000000001E-2</v>
      </c>
      <c r="ED97" s="22">
        <v>-4.5938000000000003E-3</v>
      </c>
      <c r="EE97" s="22">
        <v>5.4428200000000003E-2</v>
      </c>
      <c r="EF97" s="22">
        <v>0.1115124</v>
      </c>
      <c r="EG97" s="22">
        <v>0.1173937</v>
      </c>
      <c r="EH97" s="22">
        <v>0.1226838</v>
      </c>
      <c r="EI97" s="22">
        <v>0.18701110000000001</v>
      </c>
      <c r="EJ97" s="22">
        <v>0.1813139</v>
      </c>
      <c r="EK97" s="22">
        <v>0.14336960000000001</v>
      </c>
      <c r="EL97" s="22">
        <v>0.27462799999999998</v>
      </c>
      <c r="EM97" s="22">
        <v>0.40427380000000002</v>
      </c>
      <c r="EN97" s="22">
        <v>0.33458890000000002</v>
      </c>
      <c r="EO97" s="22">
        <v>0.25944689999999998</v>
      </c>
      <c r="EP97" s="22">
        <v>0.3765172</v>
      </c>
      <c r="EQ97" s="22">
        <v>0.3809189</v>
      </c>
      <c r="ER97" s="22">
        <v>0.23801459999999999</v>
      </c>
      <c r="ES97" s="22">
        <v>0.20819689999999999</v>
      </c>
      <c r="ET97" s="22">
        <v>0.16053410000000001</v>
      </c>
      <c r="EU97" s="22">
        <v>31.962879999999998</v>
      </c>
      <c r="EV97" s="22">
        <v>30.969069999999999</v>
      </c>
      <c r="EW97" s="22">
        <v>28.975259999999999</v>
      </c>
      <c r="EX97" s="22">
        <v>28.969069999999999</v>
      </c>
      <c r="EY97" s="22">
        <v>28.969069999999999</v>
      </c>
      <c r="EZ97" s="22">
        <v>28.969069999999999</v>
      </c>
      <c r="FA97" s="22">
        <v>27.962879999999998</v>
      </c>
      <c r="FB97" s="22">
        <v>28.962879999999998</v>
      </c>
      <c r="FC97" s="22">
        <v>36.950510000000001</v>
      </c>
      <c r="FD97" s="22">
        <v>44.950510000000001</v>
      </c>
      <c r="FE97" s="22">
        <v>48.956699999999998</v>
      </c>
      <c r="FF97" s="22">
        <v>48.962879999999998</v>
      </c>
      <c r="FG97" s="22">
        <v>48.969070000000002</v>
      </c>
      <c r="FH97" s="22">
        <v>47.975259999999999</v>
      </c>
      <c r="FI97" s="22">
        <v>46.975259999999999</v>
      </c>
      <c r="FJ97" s="22">
        <v>45.987630000000003</v>
      </c>
      <c r="FK97" s="22">
        <v>45.975259999999999</v>
      </c>
      <c r="FL97" s="22">
        <v>45.969070000000002</v>
      </c>
      <c r="FM97" s="22">
        <v>45.969070000000002</v>
      </c>
      <c r="FN97" s="22">
        <v>43.981439999999999</v>
      </c>
      <c r="FO97" s="22">
        <v>45.969070000000002</v>
      </c>
      <c r="FP97" s="22">
        <v>43.981439999999999</v>
      </c>
      <c r="FQ97" s="22">
        <v>42.981439999999999</v>
      </c>
      <c r="FR97" s="22">
        <v>43.981439999999999</v>
      </c>
      <c r="FS97" s="22">
        <v>1.3709819999999999</v>
      </c>
      <c r="FT97" s="22">
        <v>5.78363E-2</v>
      </c>
      <c r="FU97" s="22">
        <v>8.9915700000000001E-2</v>
      </c>
    </row>
    <row r="98" spans="1:177" x14ac:dyDescent="0.3">
      <c r="A98" s="13" t="s">
        <v>226</v>
      </c>
      <c r="B98" s="13" t="s">
        <v>0</v>
      </c>
      <c r="C98" s="13" t="s">
        <v>264</v>
      </c>
      <c r="D98" s="34" t="s">
        <v>234</v>
      </c>
      <c r="E98" s="23" t="s">
        <v>219</v>
      </c>
      <c r="F98" s="23">
        <v>7769</v>
      </c>
      <c r="G98" s="22">
        <v>5.2214689999999999</v>
      </c>
      <c r="H98" s="22">
        <v>4.8535909999999998</v>
      </c>
      <c r="I98" s="22">
        <v>4.6495740000000003</v>
      </c>
      <c r="J98" s="22">
        <v>4.5805100000000003</v>
      </c>
      <c r="K98" s="22">
        <v>4.7742110000000002</v>
      </c>
      <c r="L98" s="22">
        <v>5.3204900000000004</v>
      </c>
      <c r="M98" s="22">
        <v>6.2921820000000004</v>
      </c>
      <c r="N98" s="22">
        <v>6.5152299999999999</v>
      </c>
      <c r="O98" s="22">
        <v>5.7320310000000001</v>
      </c>
      <c r="P98" s="22">
        <v>4.7588350000000004</v>
      </c>
      <c r="Q98" s="22">
        <v>4.1312369999999996</v>
      </c>
      <c r="R98" s="22">
        <v>3.615599</v>
      </c>
      <c r="S98" s="22">
        <v>3.5167060000000001</v>
      </c>
      <c r="T98" s="22">
        <v>3.7309190000000001</v>
      </c>
      <c r="U98" s="22">
        <v>3.9659810000000002</v>
      </c>
      <c r="V98" s="22">
        <v>4.8330399999999996</v>
      </c>
      <c r="W98" s="22">
        <v>6.1431930000000001</v>
      </c>
      <c r="X98" s="22">
        <v>8.0869219999999995</v>
      </c>
      <c r="Y98" s="22">
        <v>8.9883330000000008</v>
      </c>
      <c r="Z98" s="22">
        <v>8.895823</v>
      </c>
      <c r="AA98" s="22">
        <v>8.5897869999999994</v>
      </c>
      <c r="AB98" s="22">
        <v>7.8305769999999999</v>
      </c>
      <c r="AC98" s="22">
        <v>6.8215599999999998</v>
      </c>
      <c r="AD98" s="22">
        <v>5.8625239999999996</v>
      </c>
      <c r="AE98" s="22">
        <v>-0.48721930000000002</v>
      </c>
      <c r="AF98" s="22">
        <v>-0.56699060000000001</v>
      </c>
      <c r="AG98" s="22">
        <v>-0.50184519999999999</v>
      </c>
      <c r="AH98" s="22">
        <v>-0.46237119999999998</v>
      </c>
      <c r="AI98" s="22">
        <v>-0.30974659999999998</v>
      </c>
      <c r="AJ98" s="22">
        <v>-0.31608360000000002</v>
      </c>
      <c r="AK98" s="22">
        <v>-0.23128760000000001</v>
      </c>
      <c r="AL98" s="22">
        <v>-0.1185319</v>
      </c>
      <c r="AM98" s="22">
        <v>-0.10689940000000001</v>
      </c>
      <c r="AN98" s="22">
        <v>-0.18937709999999999</v>
      </c>
      <c r="AO98" s="22">
        <v>-0.1543139</v>
      </c>
      <c r="AP98" s="22">
        <v>-0.1805351</v>
      </c>
      <c r="AQ98" s="22">
        <v>-0.15188579999999999</v>
      </c>
      <c r="AR98" s="22">
        <v>-0.1122161</v>
      </c>
      <c r="AS98" s="22">
        <v>-0.13202469999999999</v>
      </c>
      <c r="AT98" s="22">
        <v>1.5778400000000001E-2</v>
      </c>
      <c r="AU98" s="22">
        <v>0.17555889999999999</v>
      </c>
      <c r="AV98" s="22">
        <v>0.18117939999999999</v>
      </c>
      <c r="AW98" s="22">
        <v>0.21635360000000001</v>
      </c>
      <c r="AX98" s="22">
        <v>0.18072840000000001</v>
      </c>
      <c r="AY98" s="22">
        <v>0.21791550000000001</v>
      </c>
      <c r="AZ98" s="22">
        <v>-0.1031574</v>
      </c>
      <c r="BA98" s="22">
        <v>-0.2046878</v>
      </c>
      <c r="BB98" s="22">
        <v>-0.20377400000000001</v>
      </c>
      <c r="BC98" s="22">
        <v>-0.40106950000000002</v>
      </c>
      <c r="BD98" s="22">
        <v>-0.4798326</v>
      </c>
      <c r="BE98" s="22">
        <v>-0.42050070000000001</v>
      </c>
      <c r="BF98" s="22">
        <v>-0.38468459999999999</v>
      </c>
      <c r="BG98" s="22">
        <v>-0.23048479999999999</v>
      </c>
      <c r="BH98" s="22">
        <v>-0.23537820000000001</v>
      </c>
      <c r="BI98" s="22">
        <v>-0.15010899999999999</v>
      </c>
      <c r="BJ98" s="22">
        <v>-3.1929899999999997E-2</v>
      </c>
      <c r="BK98" s="22">
        <v>-2.0270400000000001E-2</v>
      </c>
      <c r="BL98" s="22">
        <v>-0.1069986</v>
      </c>
      <c r="BM98" s="22">
        <v>-7.1927900000000003E-2</v>
      </c>
      <c r="BN98" s="22">
        <v>-0.1022598</v>
      </c>
      <c r="BO98" s="22">
        <v>-7.5765700000000005E-2</v>
      </c>
      <c r="BP98" s="22">
        <v>-3.3792099999999999E-2</v>
      </c>
      <c r="BQ98" s="22">
        <v>-5.6357999999999998E-2</v>
      </c>
      <c r="BR98" s="22">
        <v>9.0200000000000002E-2</v>
      </c>
      <c r="BS98" s="22">
        <v>0.25312079999999998</v>
      </c>
      <c r="BT98" s="22">
        <v>0.26420290000000002</v>
      </c>
      <c r="BU98" s="22">
        <v>0.3066082</v>
      </c>
      <c r="BV98" s="22">
        <v>0.27854050000000002</v>
      </c>
      <c r="BW98" s="22">
        <v>0.31536370000000002</v>
      </c>
      <c r="BX98" s="22">
        <v>-9.2332999999999998E-3</v>
      </c>
      <c r="BY98" s="22">
        <v>-0.1136833</v>
      </c>
      <c r="BZ98" s="22">
        <v>-0.1207396</v>
      </c>
      <c r="CA98" s="22">
        <v>-0.34140239999999999</v>
      </c>
      <c r="CB98" s="22">
        <v>-0.41946739999999999</v>
      </c>
      <c r="CC98" s="22">
        <v>-0.36416169999999998</v>
      </c>
      <c r="CD98" s="22">
        <v>-0.33087919999999998</v>
      </c>
      <c r="CE98" s="22">
        <v>-0.1755882</v>
      </c>
      <c r="CF98" s="22">
        <v>-0.179482</v>
      </c>
      <c r="CG98" s="22">
        <v>-9.3884899999999993E-2</v>
      </c>
      <c r="CH98" s="22">
        <v>2.80504E-2</v>
      </c>
      <c r="CI98" s="22">
        <v>3.9728600000000003E-2</v>
      </c>
      <c r="CJ98" s="22">
        <v>-4.9943500000000002E-2</v>
      </c>
      <c r="CK98" s="22">
        <v>-1.48676E-2</v>
      </c>
      <c r="CL98" s="22">
        <v>-4.8046600000000002E-2</v>
      </c>
      <c r="CM98" s="22">
        <v>-2.3045099999999999E-2</v>
      </c>
      <c r="CN98" s="22">
        <v>2.0524199999999999E-2</v>
      </c>
      <c r="CO98" s="22">
        <v>-3.9515000000000002E-3</v>
      </c>
      <c r="CP98" s="22">
        <v>0.14174429999999999</v>
      </c>
      <c r="CQ98" s="22">
        <v>0.30684</v>
      </c>
      <c r="CR98" s="22">
        <v>0.32170470000000001</v>
      </c>
      <c r="CS98" s="22">
        <v>0.36911820000000001</v>
      </c>
      <c r="CT98" s="22">
        <v>0.3462848</v>
      </c>
      <c r="CU98" s="22">
        <v>0.38285609999999998</v>
      </c>
      <c r="CV98" s="22">
        <v>5.5818199999999998E-2</v>
      </c>
      <c r="CW98" s="22">
        <v>-5.0653900000000002E-2</v>
      </c>
      <c r="CX98" s="22">
        <v>-6.32302E-2</v>
      </c>
      <c r="CY98" s="22">
        <v>-0.28173520000000002</v>
      </c>
      <c r="CZ98" s="22">
        <v>-0.35910199999999998</v>
      </c>
      <c r="DA98" s="22">
        <v>-0.3078226</v>
      </c>
      <c r="DB98" s="22">
        <v>-0.27707369999999998</v>
      </c>
      <c r="DC98" s="22">
        <v>-0.1206917</v>
      </c>
      <c r="DD98" s="22">
        <v>-0.12358570000000001</v>
      </c>
      <c r="DE98" s="22">
        <v>-3.7660800000000001E-2</v>
      </c>
      <c r="DF98" s="22">
        <v>8.8030800000000006E-2</v>
      </c>
      <c r="DG98" s="22">
        <v>9.97276E-2</v>
      </c>
      <c r="DH98" s="22">
        <v>7.1116E-3</v>
      </c>
      <c r="DI98" s="22">
        <v>4.21927E-2</v>
      </c>
      <c r="DJ98" s="22">
        <v>6.1666000000000004E-3</v>
      </c>
      <c r="DK98" s="22">
        <v>2.96755E-2</v>
      </c>
      <c r="DL98" s="22">
        <v>7.4840400000000001E-2</v>
      </c>
      <c r="DM98" s="22">
        <v>4.8455100000000001E-2</v>
      </c>
      <c r="DN98" s="22">
        <v>0.1932885</v>
      </c>
      <c r="DO98" s="22">
        <v>0.36055920000000002</v>
      </c>
      <c r="DP98" s="22">
        <v>0.3792064</v>
      </c>
      <c r="DQ98" s="22">
        <v>0.43162830000000002</v>
      </c>
      <c r="DR98" s="22">
        <v>0.41402919999999999</v>
      </c>
      <c r="DS98" s="22">
        <v>0.45034839999999998</v>
      </c>
      <c r="DT98" s="22">
        <v>0.1208697</v>
      </c>
      <c r="DU98" s="22">
        <v>1.23756E-2</v>
      </c>
      <c r="DV98" s="22">
        <v>-5.7207999999999998E-3</v>
      </c>
      <c r="DW98" s="22">
        <v>-0.19558529999999999</v>
      </c>
      <c r="DX98" s="22">
        <v>-0.27194410000000002</v>
      </c>
      <c r="DY98" s="22">
        <v>-0.22647800000000001</v>
      </c>
      <c r="DZ98" s="22">
        <v>-0.19938719999999999</v>
      </c>
      <c r="EA98" s="22">
        <v>-4.1429899999999999E-2</v>
      </c>
      <c r="EB98" s="22">
        <v>-4.2880399999999999E-2</v>
      </c>
      <c r="EC98" s="22">
        <v>4.3517800000000002E-2</v>
      </c>
      <c r="ED98" s="22">
        <v>0.1746328</v>
      </c>
      <c r="EE98" s="22">
        <v>0.18635660000000001</v>
      </c>
      <c r="EF98" s="22">
        <v>8.9490100000000003E-2</v>
      </c>
      <c r="EG98" s="22">
        <v>0.1245788</v>
      </c>
      <c r="EH98" s="22">
        <v>8.44419E-2</v>
      </c>
      <c r="EI98" s="22">
        <v>0.1057956</v>
      </c>
      <c r="EJ98" s="22">
        <v>0.1532644</v>
      </c>
      <c r="EK98" s="22">
        <v>0.1241217</v>
      </c>
      <c r="EL98" s="22">
        <v>0.26771010000000001</v>
      </c>
      <c r="EM98" s="22">
        <v>0.43812119999999999</v>
      </c>
      <c r="EN98" s="22">
        <v>0.46222980000000002</v>
      </c>
      <c r="EO98" s="22">
        <v>0.52188299999999999</v>
      </c>
      <c r="EP98" s="22">
        <v>0.5118412</v>
      </c>
      <c r="EQ98" s="22">
        <v>0.54779670000000003</v>
      </c>
      <c r="ER98" s="22">
        <v>0.21479380000000001</v>
      </c>
      <c r="ES98" s="22">
        <v>0.1033801</v>
      </c>
      <c r="ET98" s="22">
        <v>7.7313599999999996E-2</v>
      </c>
      <c r="EU98" s="22">
        <v>47.945050000000002</v>
      </c>
      <c r="EV98" s="22">
        <v>47.466619999999999</v>
      </c>
      <c r="EW98" s="22">
        <v>47.098680000000002</v>
      </c>
      <c r="EX98" s="22">
        <v>46.648429999999998</v>
      </c>
      <c r="EY98" s="22">
        <v>46.15945</v>
      </c>
      <c r="EZ98" s="22">
        <v>46.13635</v>
      </c>
      <c r="FA98" s="22">
        <v>45.520209999999999</v>
      </c>
      <c r="FB98" s="22">
        <v>45.404049999999998</v>
      </c>
      <c r="FC98" s="22">
        <v>49.62782</v>
      </c>
      <c r="FD98" s="22">
        <v>55.389499999999998</v>
      </c>
      <c r="FE98" s="22">
        <v>59.306789999999999</v>
      </c>
      <c r="FF98" s="22">
        <v>61.70693</v>
      </c>
      <c r="FG98" s="22">
        <v>63.291879999999999</v>
      </c>
      <c r="FH98" s="22">
        <v>63.723599999999998</v>
      </c>
      <c r="FI98" s="22">
        <v>63.435690000000001</v>
      </c>
      <c r="FJ98" s="22">
        <v>62.42501</v>
      </c>
      <c r="FK98" s="22">
        <v>61.13138</v>
      </c>
      <c r="FL98" s="22">
        <v>57.385190000000001</v>
      </c>
      <c r="FM98" s="22">
        <v>54.597239999999999</v>
      </c>
      <c r="FN98" s="22">
        <v>52.838749999999997</v>
      </c>
      <c r="FO98" s="22">
        <v>51.630560000000003</v>
      </c>
      <c r="FP98" s="22">
        <v>50.820900000000002</v>
      </c>
      <c r="FQ98" s="22">
        <v>49.718600000000002</v>
      </c>
      <c r="FR98" s="22">
        <v>49.090179999999997</v>
      </c>
      <c r="FS98" s="22">
        <v>1.660871</v>
      </c>
      <c r="FT98" s="22">
        <v>7.0861199999999999E-2</v>
      </c>
      <c r="FU98" s="22">
        <v>0.1012324</v>
      </c>
    </row>
    <row r="99" spans="1:177" x14ac:dyDescent="0.3">
      <c r="A99" s="13" t="s">
        <v>226</v>
      </c>
      <c r="B99" s="13" t="s">
        <v>0</v>
      </c>
      <c r="C99" s="13" t="s">
        <v>264</v>
      </c>
      <c r="D99" s="34" t="s">
        <v>234</v>
      </c>
      <c r="E99" s="23" t="s">
        <v>220</v>
      </c>
      <c r="F99" s="23">
        <v>4561</v>
      </c>
      <c r="G99" s="22">
        <v>2.9992040000000002</v>
      </c>
      <c r="H99" s="22">
        <v>2.7975029999999999</v>
      </c>
      <c r="I99" s="22">
        <v>2.7026759999999999</v>
      </c>
      <c r="J99" s="22">
        <v>2.6230980000000002</v>
      </c>
      <c r="K99" s="22">
        <v>2.7029649999999998</v>
      </c>
      <c r="L99" s="22">
        <v>3.0113949999999998</v>
      </c>
      <c r="M99" s="22">
        <v>3.52637</v>
      </c>
      <c r="N99" s="22">
        <v>3.7797809999999998</v>
      </c>
      <c r="O99" s="22">
        <v>3.4573450000000001</v>
      </c>
      <c r="P99" s="22">
        <v>3.0410650000000001</v>
      </c>
      <c r="Q99" s="22">
        <v>2.7610809999999999</v>
      </c>
      <c r="R99" s="22">
        <v>2.5210180000000002</v>
      </c>
      <c r="S99" s="22">
        <v>2.4224800000000002</v>
      </c>
      <c r="T99" s="22">
        <v>2.4957989999999999</v>
      </c>
      <c r="U99" s="22">
        <v>2.5437050000000001</v>
      </c>
      <c r="V99" s="22">
        <v>2.9349729999999998</v>
      </c>
      <c r="W99" s="22">
        <v>3.5559630000000002</v>
      </c>
      <c r="X99" s="22">
        <v>4.6615570000000002</v>
      </c>
      <c r="Y99" s="22">
        <v>5.2689399999999997</v>
      </c>
      <c r="Z99" s="22">
        <v>5.184113</v>
      </c>
      <c r="AA99" s="22">
        <v>5.004759</v>
      </c>
      <c r="AB99" s="22">
        <v>4.5586089999999997</v>
      </c>
      <c r="AC99" s="22">
        <v>3.9548000000000001</v>
      </c>
      <c r="AD99" s="22">
        <v>3.3771089999999999</v>
      </c>
      <c r="AE99" s="22">
        <v>-0.29179519999999998</v>
      </c>
      <c r="AF99" s="22">
        <v>-0.33845389999999997</v>
      </c>
      <c r="AG99" s="22">
        <v>-0.32136399999999998</v>
      </c>
      <c r="AH99" s="22">
        <v>-0.32629940000000002</v>
      </c>
      <c r="AI99" s="22">
        <v>-0.2420535</v>
      </c>
      <c r="AJ99" s="22">
        <v>-0.1787859</v>
      </c>
      <c r="AK99" s="22">
        <v>-0.14296619999999999</v>
      </c>
      <c r="AL99" s="22">
        <v>-5.0894500000000002E-2</v>
      </c>
      <c r="AM99" s="22">
        <v>-4.3701700000000003E-2</v>
      </c>
      <c r="AN99" s="22">
        <v>-0.1081558</v>
      </c>
      <c r="AO99" s="22">
        <v>-9.3177899999999994E-2</v>
      </c>
      <c r="AP99" s="22">
        <v>-0.1093898</v>
      </c>
      <c r="AQ99" s="22">
        <v>-0.1064486</v>
      </c>
      <c r="AR99" s="22">
        <v>-8.0369399999999994E-2</v>
      </c>
      <c r="AS99" s="22">
        <v>-8.0983899999999998E-2</v>
      </c>
      <c r="AT99" s="22">
        <v>-2.0676900000000002E-2</v>
      </c>
      <c r="AU99" s="22">
        <v>6.6609699999999994E-2</v>
      </c>
      <c r="AV99" s="22">
        <v>5.8533099999999998E-2</v>
      </c>
      <c r="AW99" s="22">
        <v>9.2051400000000005E-2</v>
      </c>
      <c r="AX99" s="22">
        <v>5.0945299999999999E-2</v>
      </c>
      <c r="AY99" s="22">
        <v>6.9444900000000004E-2</v>
      </c>
      <c r="AZ99" s="22">
        <v>-0.11397599999999999</v>
      </c>
      <c r="BA99" s="22">
        <v>-0.16708970000000001</v>
      </c>
      <c r="BB99" s="22">
        <v>-0.14362910000000001</v>
      </c>
      <c r="BC99" s="22">
        <v>-0.22847200000000001</v>
      </c>
      <c r="BD99" s="22">
        <v>-0.27462370000000003</v>
      </c>
      <c r="BE99" s="22">
        <v>-0.25987539999999998</v>
      </c>
      <c r="BF99" s="22">
        <v>-0.2680786</v>
      </c>
      <c r="BG99" s="22">
        <v>-0.18474070000000001</v>
      </c>
      <c r="BH99" s="22">
        <v>-0.1227915</v>
      </c>
      <c r="BI99" s="22">
        <v>-8.6206900000000003E-2</v>
      </c>
      <c r="BJ99" s="22">
        <v>1.1012600000000001E-2</v>
      </c>
      <c r="BK99" s="22">
        <v>2.2631499999999999E-2</v>
      </c>
      <c r="BL99" s="22">
        <v>-4.2747599999999997E-2</v>
      </c>
      <c r="BM99" s="22">
        <v>-2.76753E-2</v>
      </c>
      <c r="BN99" s="22">
        <v>-4.8198699999999997E-2</v>
      </c>
      <c r="BO99" s="22">
        <v>-4.6761299999999999E-2</v>
      </c>
      <c r="BP99" s="22">
        <v>-2.0529499999999999E-2</v>
      </c>
      <c r="BQ99" s="22">
        <v>-2.2809400000000001E-2</v>
      </c>
      <c r="BR99" s="22">
        <v>3.6332999999999997E-2</v>
      </c>
      <c r="BS99" s="22">
        <v>0.1249338</v>
      </c>
      <c r="BT99" s="22">
        <v>0.123144</v>
      </c>
      <c r="BU99" s="22">
        <v>0.16544690000000001</v>
      </c>
      <c r="BV99" s="22">
        <v>0.13016849999999999</v>
      </c>
      <c r="BW99" s="22">
        <v>0.14987039999999999</v>
      </c>
      <c r="BX99" s="22">
        <v>-3.90929E-2</v>
      </c>
      <c r="BY99" s="22">
        <v>-9.5758099999999999E-2</v>
      </c>
      <c r="BZ99" s="22">
        <v>-8.1592100000000001E-2</v>
      </c>
      <c r="CA99" s="22">
        <v>-0.18461449999999999</v>
      </c>
      <c r="CB99" s="22">
        <v>-0.23041510000000001</v>
      </c>
      <c r="CC99" s="22">
        <v>-0.2172885</v>
      </c>
      <c r="CD99" s="22">
        <v>-0.22775509999999999</v>
      </c>
      <c r="CE99" s="22">
        <v>-0.14504600000000001</v>
      </c>
      <c r="CF99" s="22">
        <v>-8.4010000000000001E-2</v>
      </c>
      <c r="CG99" s="22">
        <v>-4.6895600000000003E-2</v>
      </c>
      <c r="CH99" s="22">
        <v>5.3889300000000001E-2</v>
      </c>
      <c r="CI99" s="22">
        <v>6.8573800000000004E-2</v>
      </c>
      <c r="CJ99" s="22">
        <v>2.5539E-3</v>
      </c>
      <c r="CK99" s="22">
        <v>1.7691700000000001E-2</v>
      </c>
      <c r="CL99" s="22">
        <v>-5.8180000000000003E-3</v>
      </c>
      <c r="CM99" s="22">
        <v>-5.4219999999999997E-3</v>
      </c>
      <c r="CN99" s="22">
        <v>2.0915400000000001E-2</v>
      </c>
      <c r="CO99" s="22">
        <v>1.74821E-2</v>
      </c>
      <c r="CP99" s="22">
        <v>7.5817999999999997E-2</v>
      </c>
      <c r="CQ99" s="22">
        <v>0.1653289</v>
      </c>
      <c r="CR99" s="22">
        <v>0.1678933</v>
      </c>
      <c r="CS99" s="22">
        <v>0.21628040000000001</v>
      </c>
      <c r="CT99" s="22">
        <v>0.18503820000000001</v>
      </c>
      <c r="CU99" s="22">
        <v>0.2055729</v>
      </c>
      <c r="CV99" s="22">
        <v>1.27709E-2</v>
      </c>
      <c r="CW99" s="22">
        <v>-4.6354100000000002E-2</v>
      </c>
      <c r="CX99" s="22">
        <v>-3.8625399999999997E-2</v>
      </c>
      <c r="CY99" s="22">
        <v>-0.14075699999999999</v>
      </c>
      <c r="CZ99" s="22">
        <v>-0.1862065</v>
      </c>
      <c r="DA99" s="22">
        <v>-0.17470169999999999</v>
      </c>
      <c r="DB99" s="22">
        <v>-0.1874316</v>
      </c>
      <c r="DC99" s="22">
        <v>-0.10535120000000001</v>
      </c>
      <c r="DD99" s="22">
        <v>-4.5228499999999998E-2</v>
      </c>
      <c r="DE99" s="22">
        <v>-7.5843000000000004E-3</v>
      </c>
      <c r="DF99" s="22">
        <v>9.6766000000000005E-2</v>
      </c>
      <c r="DG99" s="22">
        <v>0.11451600000000001</v>
      </c>
      <c r="DH99" s="22">
        <v>4.7855399999999999E-2</v>
      </c>
      <c r="DI99" s="22">
        <v>6.3058600000000006E-2</v>
      </c>
      <c r="DJ99" s="22">
        <v>3.6562799999999999E-2</v>
      </c>
      <c r="DK99" s="22">
        <v>3.5917299999999999E-2</v>
      </c>
      <c r="DL99" s="22">
        <v>6.23603E-2</v>
      </c>
      <c r="DM99" s="22">
        <v>5.7773600000000001E-2</v>
      </c>
      <c r="DN99" s="22">
        <v>0.1153029</v>
      </c>
      <c r="DO99" s="22">
        <v>0.20572389999999999</v>
      </c>
      <c r="DP99" s="22">
        <v>0.21264259999999999</v>
      </c>
      <c r="DQ99" s="22">
        <v>0.26711390000000002</v>
      </c>
      <c r="DR99" s="22">
        <v>0.23990790000000001</v>
      </c>
      <c r="DS99" s="22">
        <v>0.26127529999999999</v>
      </c>
      <c r="DT99" s="22">
        <v>6.4634700000000003E-2</v>
      </c>
      <c r="DU99" s="22">
        <v>3.0500000000000002E-3</v>
      </c>
      <c r="DV99" s="22">
        <v>4.3413000000000002E-3</v>
      </c>
      <c r="DW99" s="22">
        <v>-7.7433799999999997E-2</v>
      </c>
      <c r="DX99" s="22">
        <v>-0.1223764</v>
      </c>
      <c r="DY99" s="22">
        <v>-0.1132131</v>
      </c>
      <c r="DZ99" s="22">
        <v>-0.12921079999999999</v>
      </c>
      <c r="EA99" s="22">
        <v>-4.8038400000000002E-2</v>
      </c>
      <c r="EB99" s="22">
        <v>1.07659E-2</v>
      </c>
      <c r="EC99" s="22">
        <v>4.9175000000000003E-2</v>
      </c>
      <c r="ED99" s="22">
        <v>0.15867310000000001</v>
      </c>
      <c r="EE99" s="22">
        <v>0.18084929999999999</v>
      </c>
      <c r="EF99" s="22">
        <v>0.1132635</v>
      </c>
      <c r="EG99" s="22">
        <v>0.12856119999999999</v>
      </c>
      <c r="EH99" s="22">
        <v>9.7753900000000005E-2</v>
      </c>
      <c r="EI99" s="22">
        <v>9.5604700000000001E-2</v>
      </c>
      <c r="EJ99" s="22">
        <v>0.12220019999999999</v>
      </c>
      <c r="EK99" s="22">
        <v>0.1159481</v>
      </c>
      <c r="EL99" s="22">
        <v>0.17231279999999999</v>
      </c>
      <c r="EM99" s="22">
        <v>0.264048</v>
      </c>
      <c r="EN99" s="22">
        <v>0.27725339999999998</v>
      </c>
      <c r="EO99" s="22">
        <v>0.34050940000000002</v>
      </c>
      <c r="EP99" s="22">
        <v>0.319131</v>
      </c>
      <c r="EQ99" s="22">
        <v>0.34170080000000003</v>
      </c>
      <c r="ER99" s="22">
        <v>0.1395178</v>
      </c>
      <c r="ES99" s="22">
        <v>7.4381600000000006E-2</v>
      </c>
      <c r="ET99" s="22">
        <v>6.6378400000000004E-2</v>
      </c>
      <c r="EU99" s="22">
        <v>50.613529999999997</v>
      </c>
      <c r="EV99" s="22">
        <v>50.235959999999999</v>
      </c>
      <c r="EW99" s="22">
        <v>49.495530000000002</v>
      </c>
      <c r="EX99" s="22">
        <v>49.767879999999998</v>
      </c>
      <c r="EY99" s="22">
        <v>49.24503</v>
      </c>
      <c r="EZ99" s="22">
        <v>49.611870000000003</v>
      </c>
      <c r="FA99" s="22">
        <v>48.575659999999999</v>
      </c>
      <c r="FB99" s="22">
        <v>48.549480000000003</v>
      </c>
      <c r="FC99" s="22">
        <v>51.981290000000001</v>
      </c>
      <c r="FD99" s="22">
        <v>56.665230000000001</v>
      </c>
      <c r="FE99" s="22">
        <v>60.156140000000001</v>
      </c>
      <c r="FF99" s="22">
        <v>62.53819</v>
      </c>
      <c r="FG99" s="22">
        <v>64.116169999999997</v>
      </c>
      <c r="FH99" s="22">
        <v>64.313730000000007</v>
      </c>
      <c r="FI99" s="22">
        <v>63.870109999999997</v>
      </c>
      <c r="FJ99" s="22">
        <v>62.882390000000001</v>
      </c>
      <c r="FK99" s="22">
        <v>61.412329999999997</v>
      </c>
      <c r="FL99" s="22">
        <v>58.895269999999996</v>
      </c>
      <c r="FM99" s="22">
        <v>57.014800000000001</v>
      </c>
      <c r="FN99" s="22">
        <v>55.937809999999999</v>
      </c>
      <c r="FO99" s="22">
        <v>54.09225</v>
      </c>
      <c r="FP99" s="22">
        <v>53.69126</v>
      </c>
      <c r="FQ99" s="22">
        <v>52.505339999999997</v>
      </c>
      <c r="FR99" s="22">
        <v>51.692790000000002</v>
      </c>
      <c r="FS99" s="22">
        <v>1.244075</v>
      </c>
      <c r="FT99" s="22">
        <v>5.3682599999999997E-2</v>
      </c>
      <c r="FU99" s="22">
        <v>8.1223400000000001E-2</v>
      </c>
    </row>
    <row r="100" spans="1:177" x14ac:dyDescent="0.3">
      <c r="A100" s="13" t="s">
        <v>226</v>
      </c>
      <c r="B100" s="13" t="s">
        <v>0</v>
      </c>
      <c r="C100" s="13" t="s">
        <v>264</v>
      </c>
      <c r="D100" s="34" t="s">
        <v>234</v>
      </c>
      <c r="E100" s="23" t="s">
        <v>221</v>
      </c>
      <c r="F100" s="23">
        <v>3208</v>
      </c>
      <c r="G100" s="22">
        <v>2.2111830000000001</v>
      </c>
      <c r="H100" s="22">
        <v>2.047641</v>
      </c>
      <c r="I100" s="22">
        <v>1.941738</v>
      </c>
      <c r="J100" s="22">
        <v>1.9512400000000001</v>
      </c>
      <c r="K100" s="22">
        <v>2.064343</v>
      </c>
      <c r="L100" s="22">
        <v>2.294794</v>
      </c>
      <c r="M100" s="22">
        <v>2.74098</v>
      </c>
      <c r="N100" s="22">
        <v>2.7298879999999999</v>
      </c>
      <c r="O100" s="22">
        <v>2.2718759999999998</v>
      </c>
      <c r="P100" s="22">
        <v>1.719263</v>
      </c>
      <c r="Q100" s="22">
        <v>1.377974</v>
      </c>
      <c r="R100" s="22">
        <v>1.0993539999999999</v>
      </c>
      <c r="S100" s="22">
        <v>1.0923719999999999</v>
      </c>
      <c r="T100" s="22">
        <v>1.234823</v>
      </c>
      <c r="U100" s="22">
        <v>1.4226719999999999</v>
      </c>
      <c r="V100" s="22">
        <v>1.8986799999999999</v>
      </c>
      <c r="W100" s="22">
        <v>2.5813329999999999</v>
      </c>
      <c r="X100" s="22">
        <v>3.4168669999999999</v>
      </c>
      <c r="Y100" s="22">
        <v>3.7185419999999998</v>
      </c>
      <c r="Z100" s="22">
        <v>3.71096</v>
      </c>
      <c r="AA100" s="22">
        <v>3.5840130000000001</v>
      </c>
      <c r="AB100" s="22">
        <v>3.2724820000000001</v>
      </c>
      <c r="AC100" s="22">
        <v>2.864913</v>
      </c>
      <c r="AD100" s="22">
        <v>2.4753590000000001</v>
      </c>
      <c r="AE100" s="22">
        <v>-0.25879439999999998</v>
      </c>
      <c r="AF100" s="22">
        <v>-0.29156769999999999</v>
      </c>
      <c r="AG100" s="22">
        <v>-0.24478459999999999</v>
      </c>
      <c r="AH100" s="22">
        <v>-0.19635340000000001</v>
      </c>
      <c r="AI100" s="22">
        <v>-0.12614700000000001</v>
      </c>
      <c r="AJ100" s="22">
        <v>-0.1909334</v>
      </c>
      <c r="AK100" s="22">
        <v>-0.1483013</v>
      </c>
      <c r="AL100" s="22">
        <v>-0.1226994</v>
      </c>
      <c r="AM100" s="22">
        <v>-0.1204607</v>
      </c>
      <c r="AN100" s="22">
        <v>-0.13401109999999999</v>
      </c>
      <c r="AO100" s="22">
        <v>-0.10904270000000001</v>
      </c>
      <c r="AP100" s="22">
        <v>-0.12330820000000001</v>
      </c>
      <c r="AQ100" s="22">
        <v>-0.10158499999999999</v>
      </c>
      <c r="AR100" s="22">
        <v>-8.7314000000000003E-2</v>
      </c>
      <c r="AS100" s="22">
        <v>-0.1009584</v>
      </c>
      <c r="AT100" s="22">
        <v>-1.47923E-2</v>
      </c>
      <c r="AU100" s="22">
        <v>5.33024E-2</v>
      </c>
      <c r="AV100" s="22">
        <v>6.0753599999999998E-2</v>
      </c>
      <c r="AW100" s="22">
        <v>5.8743299999999998E-2</v>
      </c>
      <c r="AX100" s="22">
        <v>5.8951999999999997E-2</v>
      </c>
      <c r="AY100" s="22">
        <v>7.8073699999999996E-2</v>
      </c>
      <c r="AZ100" s="22">
        <v>-5.3559500000000003E-2</v>
      </c>
      <c r="BA100" s="22">
        <v>-9.4521099999999997E-2</v>
      </c>
      <c r="BB100" s="22">
        <v>-0.1214182</v>
      </c>
      <c r="BC100" s="22">
        <v>-0.20081260000000001</v>
      </c>
      <c r="BD100" s="22">
        <v>-0.23281299999999999</v>
      </c>
      <c r="BE100" s="22">
        <v>-0.19131989999999999</v>
      </c>
      <c r="BF100" s="22">
        <v>-0.1453026</v>
      </c>
      <c r="BG100" s="22">
        <v>-7.1663000000000004E-2</v>
      </c>
      <c r="BH100" s="22">
        <v>-0.13406029999999999</v>
      </c>
      <c r="BI100" s="22">
        <v>-9.2076099999999994E-2</v>
      </c>
      <c r="BJ100" s="22">
        <v>-6.3544000000000003E-2</v>
      </c>
      <c r="BK100" s="22">
        <v>-6.4521300000000004E-2</v>
      </c>
      <c r="BL100" s="22">
        <v>-8.3613300000000002E-2</v>
      </c>
      <c r="BM100" s="22">
        <v>-5.9486499999999998E-2</v>
      </c>
      <c r="BN100" s="22">
        <v>-7.4790200000000001E-2</v>
      </c>
      <c r="BO100" s="22">
        <v>-5.5015399999999999E-2</v>
      </c>
      <c r="BP100" s="22">
        <v>-3.7224300000000002E-2</v>
      </c>
      <c r="BQ100" s="22">
        <v>-5.2141600000000003E-2</v>
      </c>
      <c r="BR100" s="22">
        <v>3.3697600000000001E-2</v>
      </c>
      <c r="BS100" s="22">
        <v>0.1050242</v>
      </c>
      <c r="BT100" s="22">
        <v>0.1129217</v>
      </c>
      <c r="BU100" s="22">
        <v>0.1111325</v>
      </c>
      <c r="BV100" s="22">
        <v>0.117012</v>
      </c>
      <c r="BW100" s="22">
        <v>0.1336878</v>
      </c>
      <c r="BX100" s="22">
        <v>2.5663999999999999E-3</v>
      </c>
      <c r="BY100" s="22">
        <v>-4.1322299999999999E-2</v>
      </c>
      <c r="BZ100" s="22">
        <v>-6.6936499999999996E-2</v>
      </c>
      <c r="CA100" s="22">
        <v>-0.16065460000000001</v>
      </c>
      <c r="CB100" s="22">
        <v>-0.1921197</v>
      </c>
      <c r="CC100" s="22">
        <v>-0.15429039999999999</v>
      </c>
      <c r="CD100" s="22">
        <v>-0.1099449</v>
      </c>
      <c r="CE100" s="22">
        <v>-3.3927600000000002E-2</v>
      </c>
      <c r="CF100" s="22">
        <v>-9.4670199999999996E-2</v>
      </c>
      <c r="CG100" s="22">
        <v>-5.31347E-2</v>
      </c>
      <c r="CH100" s="22">
        <v>-2.2573099999999999E-2</v>
      </c>
      <c r="CI100" s="22">
        <v>-2.5777899999999999E-2</v>
      </c>
      <c r="CJ100" s="22">
        <v>-4.8707899999999998E-2</v>
      </c>
      <c r="CK100" s="22">
        <v>-2.5163899999999999E-2</v>
      </c>
      <c r="CL100" s="22">
        <v>-4.1186800000000003E-2</v>
      </c>
      <c r="CM100" s="22">
        <v>-2.2761400000000001E-2</v>
      </c>
      <c r="CN100" s="22">
        <v>-2.5322999999999999E-3</v>
      </c>
      <c r="CO100" s="22">
        <v>-1.8331199999999999E-2</v>
      </c>
      <c r="CP100" s="22">
        <v>6.7281499999999994E-2</v>
      </c>
      <c r="CQ100" s="22">
        <v>0.14084659999999999</v>
      </c>
      <c r="CR100" s="22">
        <v>0.1490532</v>
      </c>
      <c r="CS100" s="22">
        <v>0.14741699999999999</v>
      </c>
      <c r="CT100" s="22">
        <v>0.15722430000000001</v>
      </c>
      <c r="CU100" s="22">
        <v>0.172206</v>
      </c>
      <c r="CV100" s="22">
        <v>4.1438999999999997E-2</v>
      </c>
      <c r="CW100" s="22">
        <v>-4.4770000000000001E-3</v>
      </c>
      <c r="CX100" s="22">
        <v>-2.9202700000000002E-2</v>
      </c>
      <c r="CY100" s="22">
        <v>-0.1204966</v>
      </c>
      <c r="CZ100" s="22">
        <v>-0.15142639999999999</v>
      </c>
      <c r="DA100" s="22">
        <v>-0.1172609</v>
      </c>
      <c r="DB100" s="22">
        <v>-7.4587299999999995E-2</v>
      </c>
      <c r="DC100" s="22">
        <v>3.8078999999999999E-3</v>
      </c>
      <c r="DD100" s="22">
        <v>-5.5280099999999999E-2</v>
      </c>
      <c r="DE100" s="22">
        <v>-1.4193300000000001E-2</v>
      </c>
      <c r="DF100" s="22">
        <v>1.8397699999999999E-2</v>
      </c>
      <c r="DG100" s="22">
        <v>1.2965600000000001E-2</v>
      </c>
      <c r="DH100" s="22">
        <v>-1.3802500000000001E-2</v>
      </c>
      <c r="DI100" s="22">
        <v>9.1585999999999994E-3</v>
      </c>
      <c r="DJ100" s="22">
        <v>-7.5833000000000003E-3</v>
      </c>
      <c r="DK100" s="22">
        <v>9.4926000000000003E-3</v>
      </c>
      <c r="DL100" s="22">
        <v>3.2159600000000003E-2</v>
      </c>
      <c r="DM100" s="22">
        <v>1.54792E-2</v>
      </c>
      <c r="DN100" s="22">
        <v>0.10086539999999999</v>
      </c>
      <c r="DO100" s="22">
        <v>0.17666899999999999</v>
      </c>
      <c r="DP100" s="22">
        <v>0.1851846</v>
      </c>
      <c r="DQ100" s="22">
        <v>0.18370159999999999</v>
      </c>
      <c r="DR100" s="22">
        <v>0.19743649999999999</v>
      </c>
      <c r="DS100" s="22">
        <v>0.2107242</v>
      </c>
      <c r="DT100" s="22">
        <v>8.0311599999999997E-2</v>
      </c>
      <c r="DU100" s="22">
        <v>3.2368399999999999E-2</v>
      </c>
      <c r="DV100" s="22">
        <v>8.5311999999999992E-3</v>
      </c>
      <c r="DW100" s="22">
        <v>-6.2514799999999995E-2</v>
      </c>
      <c r="DX100" s="22">
        <v>-9.2671699999999996E-2</v>
      </c>
      <c r="DY100" s="22">
        <v>-6.3796199999999997E-2</v>
      </c>
      <c r="DZ100" s="22">
        <v>-2.3536499999999998E-2</v>
      </c>
      <c r="EA100" s="22">
        <v>5.8291900000000001E-2</v>
      </c>
      <c r="EB100" s="22">
        <v>1.593E-3</v>
      </c>
      <c r="EC100" s="22">
        <v>4.2031899999999997E-2</v>
      </c>
      <c r="ED100" s="22">
        <v>7.75531E-2</v>
      </c>
      <c r="EE100" s="22">
        <v>6.8904900000000005E-2</v>
      </c>
      <c r="EF100" s="22">
        <v>3.6595299999999997E-2</v>
      </c>
      <c r="EG100" s="22">
        <v>5.87149E-2</v>
      </c>
      <c r="EH100" s="22">
        <v>4.0934699999999997E-2</v>
      </c>
      <c r="EI100" s="22">
        <v>5.60622E-2</v>
      </c>
      <c r="EJ100" s="22">
        <v>8.2249299999999997E-2</v>
      </c>
      <c r="EK100" s="22">
        <v>6.4296000000000006E-2</v>
      </c>
      <c r="EL100" s="22">
        <v>0.1493553</v>
      </c>
      <c r="EM100" s="22">
        <v>0.2283908</v>
      </c>
      <c r="EN100" s="22">
        <v>0.2373528</v>
      </c>
      <c r="EO100" s="22">
        <v>0.23609079999999999</v>
      </c>
      <c r="EP100" s="22">
        <v>0.25549650000000002</v>
      </c>
      <c r="EQ100" s="22">
        <v>0.26633829999999997</v>
      </c>
      <c r="ER100" s="22">
        <v>0.13643739999999999</v>
      </c>
      <c r="ES100" s="22">
        <v>8.5567099999999993E-2</v>
      </c>
      <c r="ET100" s="22">
        <v>6.3012799999999994E-2</v>
      </c>
      <c r="EU100" s="22">
        <v>44.740139999999997</v>
      </c>
      <c r="EV100" s="22">
        <v>44.140700000000002</v>
      </c>
      <c r="EW100" s="22">
        <v>44.220109999999998</v>
      </c>
      <c r="EX100" s="22">
        <v>42.901859999999999</v>
      </c>
      <c r="EY100" s="22">
        <v>42.45373</v>
      </c>
      <c r="EZ100" s="22">
        <v>41.962359999999997</v>
      </c>
      <c r="FA100" s="22">
        <v>41.850720000000003</v>
      </c>
      <c r="FB100" s="22">
        <v>41.626420000000003</v>
      </c>
      <c r="FC100" s="22">
        <v>46.802430000000001</v>
      </c>
      <c r="FD100" s="22">
        <v>53.859319999999997</v>
      </c>
      <c r="FE100" s="22">
        <v>58.288319999999999</v>
      </c>
      <c r="FF100" s="22">
        <v>60.709269999999997</v>
      </c>
      <c r="FG100" s="22">
        <v>62.302</v>
      </c>
      <c r="FH100" s="22">
        <v>63.014719999999997</v>
      </c>
      <c r="FI100" s="22">
        <v>62.913539999999998</v>
      </c>
      <c r="FJ100" s="22">
        <v>61.87518</v>
      </c>
      <c r="FK100" s="22">
        <v>60.793500000000002</v>
      </c>
      <c r="FL100" s="22">
        <v>55.57067</v>
      </c>
      <c r="FM100" s="22">
        <v>51.692749999999997</v>
      </c>
      <c r="FN100" s="22">
        <v>49.115819999999999</v>
      </c>
      <c r="FO100" s="22">
        <v>48.673439999999999</v>
      </c>
      <c r="FP100" s="22">
        <v>47.373199999999997</v>
      </c>
      <c r="FQ100" s="22">
        <v>46.37133</v>
      </c>
      <c r="FR100" s="22">
        <v>45.964179999999999</v>
      </c>
      <c r="FS100" s="22">
        <v>1.088684</v>
      </c>
      <c r="FT100" s="22">
        <v>4.5588299999999998E-2</v>
      </c>
      <c r="FU100" s="22">
        <v>6.0764499999999999E-2</v>
      </c>
    </row>
    <row r="101" spans="1:177" x14ac:dyDescent="0.3">
      <c r="A101" s="13" t="s">
        <v>226</v>
      </c>
      <c r="B101" s="13" t="s">
        <v>0</v>
      </c>
      <c r="C101" s="13" t="s">
        <v>264</v>
      </c>
      <c r="D101" s="34" t="s">
        <v>246</v>
      </c>
      <c r="E101" s="23" t="s">
        <v>219</v>
      </c>
      <c r="F101" s="23">
        <v>7769</v>
      </c>
      <c r="G101" s="22">
        <v>5.7747039999999998</v>
      </c>
      <c r="H101" s="22">
        <v>5.3025770000000003</v>
      </c>
      <c r="I101" s="22">
        <v>5.1220359999999996</v>
      </c>
      <c r="J101" s="22">
        <v>5.0879909999999997</v>
      </c>
      <c r="K101" s="22">
        <v>5.2323510000000004</v>
      </c>
      <c r="L101" s="22">
        <v>5.8013459999999997</v>
      </c>
      <c r="M101" s="22">
        <v>6.4869389999999996</v>
      </c>
      <c r="N101" s="22">
        <v>6.679068</v>
      </c>
      <c r="O101" s="22">
        <v>5.9579979999999999</v>
      </c>
      <c r="P101" s="22">
        <v>4.9424770000000002</v>
      </c>
      <c r="Q101" s="22">
        <v>3.858501</v>
      </c>
      <c r="R101" s="22">
        <v>3.2542589999999998</v>
      </c>
      <c r="S101" s="22">
        <v>3.2843079999999998</v>
      </c>
      <c r="T101" s="22">
        <v>3.3058239999999999</v>
      </c>
      <c r="U101" s="22">
        <v>3.8193160000000002</v>
      </c>
      <c r="V101" s="22">
        <v>4.9241679999999999</v>
      </c>
      <c r="W101" s="22">
        <v>6.6878789999999997</v>
      </c>
      <c r="X101" s="22">
        <v>9.0719379999999994</v>
      </c>
      <c r="Y101" s="22">
        <v>9.7680129999999998</v>
      </c>
      <c r="Z101" s="22">
        <v>9.8214600000000001</v>
      </c>
      <c r="AA101" s="22">
        <v>9.7915639999999993</v>
      </c>
      <c r="AB101" s="22">
        <v>9.0574569999999994</v>
      </c>
      <c r="AC101" s="22">
        <v>7.8464710000000002</v>
      </c>
      <c r="AD101" s="22">
        <v>6.8079739999999997</v>
      </c>
      <c r="AE101" s="22">
        <v>-0.50652960000000002</v>
      </c>
      <c r="AF101" s="22">
        <v>-0.62206519999999998</v>
      </c>
      <c r="AG101" s="22">
        <v>-0.53101560000000003</v>
      </c>
      <c r="AH101" s="22">
        <v>-0.4618853</v>
      </c>
      <c r="AI101" s="22">
        <v>-0.37868960000000002</v>
      </c>
      <c r="AJ101" s="22">
        <v>-0.35139340000000002</v>
      </c>
      <c r="AK101" s="22">
        <v>-0.2626925</v>
      </c>
      <c r="AL101" s="22">
        <v>-0.2387193</v>
      </c>
      <c r="AM101" s="22">
        <v>-0.1468798</v>
      </c>
      <c r="AN101" s="22">
        <v>-9.1903899999999997E-2</v>
      </c>
      <c r="AO101" s="22">
        <v>-0.20967069999999999</v>
      </c>
      <c r="AP101" s="22">
        <v>-0.20849139999999999</v>
      </c>
      <c r="AQ101" s="22">
        <v>-3.0765799999999999E-2</v>
      </c>
      <c r="AR101" s="22">
        <v>-0.1046895</v>
      </c>
      <c r="AS101" s="22">
        <v>-7.7929999999999999E-2</v>
      </c>
      <c r="AT101" s="22">
        <v>0.11632670000000001</v>
      </c>
      <c r="AU101" s="22">
        <v>0.33898590000000001</v>
      </c>
      <c r="AV101" s="22">
        <v>0.34659410000000002</v>
      </c>
      <c r="AW101" s="22">
        <v>0.26274649999999999</v>
      </c>
      <c r="AX101" s="22">
        <v>0.20833840000000001</v>
      </c>
      <c r="AY101" s="22">
        <v>0.3118416</v>
      </c>
      <c r="AZ101" s="22">
        <v>4.4407500000000003E-2</v>
      </c>
      <c r="BA101" s="22">
        <v>-3.179E-3</v>
      </c>
      <c r="BB101" s="22">
        <v>2.7822900000000001E-2</v>
      </c>
      <c r="BC101" s="22">
        <v>-0.41503950000000001</v>
      </c>
      <c r="BD101" s="22">
        <v>-0.52872909999999995</v>
      </c>
      <c r="BE101" s="22">
        <v>-0.44758730000000002</v>
      </c>
      <c r="BF101" s="22">
        <v>-0.38323119999999999</v>
      </c>
      <c r="BG101" s="22">
        <v>-0.30180420000000002</v>
      </c>
      <c r="BH101" s="22">
        <v>-0.27743289999999998</v>
      </c>
      <c r="BI101" s="22">
        <v>-0.18614639999999999</v>
      </c>
      <c r="BJ101" s="22">
        <v>-0.1527434</v>
      </c>
      <c r="BK101" s="22">
        <v>-5.53699E-2</v>
      </c>
      <c r="BL101" s="22">
        <v>3.768E-4</v>
      </c>
      <c r="BM101" s="22">
        <v>-0.11308319999999999</v>
      </c>
      <c r="BN101" s="22">
        <v>-0.1096111</v>
      </c>
      <c r="BO101" s="22">
        <v>6.6856700000000005E-2</v>
      </c>
      <c r="BP101" s="22">
        <v>-4.3320000000000001E-4</v>
      </c>
      <c r="BQ101" s="22">
        <v>2.10393E-2</v>
      </c>
      <c r="BR101" s="22">
        <v>0.21821670000000001</v>
      </c>
      <c r="BS101" s="22">
        <v>0.44301699999999999</v>
      </c>
      <c r="BT101" s="22">
        <v>0.4614045</v>
      </c>
      <c r="BU101" s="22">
        <v>0.37597849999999999</v>
      </c>
      <c r="BV101" s="22">
        <v>0.32035649999999999</v>
      </c>
      <c r="BW101" s="22">
        <v>0.41684650000000001</v>
      </c>
      <c r="BX101" s="22">
        <v>0.14852090000000001</v>
      </c>
      <c r="BY101" s="22">
        <v>9.6517800000000001E-2</v>
      </c>
      <c r="BZ101" s="22">
        <v>0.1118881</v>
      </c>
      <c r="CA101" s="22">
        <v>-0.35167379999999998</v>
      </c>
      <c r="CB101" s="22">
        <v>-0.46408490000000002</v>
      </c>
      <c r="CC101" s="22">
        <v>-0.38980510000000002</v>
      </c>
      <c r="CD101" s="22">
        <v>-0.32875559999999998</v>
      </c>
      <c r="CE101" s="22">
        <v>-0.24855360000000001</v>
      </c>
      <c r="CF101" s="22">
        <v>-0.2262081</v>
      </c>
      <c r="CG101" s="22">
        <v>-0.13313079999999999</v>
      </c>
      <c r="CH101" s="22">
        <v>-9.3196699999999993E-2</v>
      </c>
      <c r="CI101" s="22">
        <v>8.0094999999999993E-3</v>
      </c>
      <c r="CJ101" s="22">
        <v>6.4290100000000003E-2</v>
      </c>
      <c r="CK101" s="22">
        <v>-4.6186999999999999E-2</v>
      </c>
      <c r="CL101" s="22">
        <v>-4.1126999999999997E-2</v>
      </c>
      <c r="CM101" s="22">
        <v>0.1344698</v>
      </c>
      <c r="CN101" s="22">
        <v>7.1774400000000002E-2</v>
      </c>
      <c r="CO101" s="22">
        <v>8.9585100000000001E-2</v>
      </c>
      <c r="CP101" s="22">
        <v>0.28878540000000003</v>
      </c>
      <c r="CQ101" s="22">
        <v>0.51506870000000005</v>
      </c>
      <c r="CR101" s="22">
        <v>0.54092169999999995</v>
      </c>
      <c r="CS101" s="22">
        <v>0.45440249999999999</v>
      </c>
      <c r="CT101" s="22">
        <v>0.39793990000000001</v>
      </c>
      <c r="CU101" s="22">
        <v>0.48957250000000002</v>
      </c>
      <c r="CV101" s="22">
        <v>0.22062950000000001</v>
      </c>
      <c r="CW101" s="22">
        <v>0.16556750000000001</v>
      </c>
      <c r="CX101" s="22">
        <v>0.1701114</v>
      </c>
      <c r="CY101" s="22">
        <v>-0.28830810000000001</v>
      </c>
      <c r="CZ101" s="22">
        <v>-0.39944059999999998</v>
      </c>
      <c r="DA101" s="22">
        <v>-0.33202280000000001</v>
      </c>
      <c r="DB101" s="22">
        <v>-0.27428000000000002</v>
      </c>
      <c r="DC101" s="22">
        <v>-0.19530310000000001</v>
      </c>
      <c r="DD101" s="22">
        <v>-0.17498330000000001</v>
      </c>
      <c r="DE101" s="22">
        <v>-8.01153E-2</v>
      </c>
      <c r="DF101" s="22">
        <v>-3.3650100000000002E-2</v>
      </c>
      <c r="DG101" s="22">
        <v>7.1388999999999994E-2</v>
      </c>
      <c r="DH101" s="22">
        <v>0.1282034</v>
      </c>
      <c r="DI101" s="22">
        <v>2.0709200000000001E-2</v>
      </c>
      <c r="DJ101" s="22">
        <v>2.7357200000000002E-2</v>
      </c>
      <c r="DK101" s="22">
        <v>0.20208280000000001</v>
      </c>
      <c r="DL101" s="22">
        <v>0.143982</v>
      </c>
      <c r="DM101" s="22">
        <v>0.15813089999999999</v>
      </c>
      <c r="DN101" s="22">
        <v>0.35935400000000001</v>
      </c>
      <c r="DO101" s="22">
        <v>0.58712039999999999</v>
      </c>
      <c r="DP101" s="22">
        <v>0.62043910000000002</v>
      </c>
      <c r="DQ101" s="22">
        <v>0.53282669999999999</v>
      </c>
      <c r="DR101" s="22">
        <v>0.47552319999999998</v>
      </c>
      <c r="DS101" s="22">
        <v>0.56229850000000003</v>
      </c>
      <c r="DT101" s="22">
        <v>0.2927381</v>
      </c>
      <c r="DU101" s="22">
        <v>0.2346172</v>
      </c>
      <c r="DV101" s="22">
        <v>0.2283347</v>
      </c>
      <c r="DW101" s="22">
        <v>-0.1968181</v>
      </c>
      <c r="DX101" s="22">
        <v>-0.3061045</v>
      </c>
      <c r="DY101" s="22">
        <v>-0.2485945</v>
      </c>
      <c r="DZ101" s="22">
        <v>-0.19562589999999999</v>
      </c>
      <c r="EA101" s="22">
        <v>-0.1184177</v>
      </c>
      <c r="EB101" s="22">
        <v>-0.1010228</v>
      </c>
      <c r="EC101" s="22">
        <v>-3.5691999999999998E-3</v>
      </c>
      <c r="ED101" s="22">
        <v>5.2325900000000002E-2</v>
      </c>
      <c r="EE101" s="22">
        <v>0.16289890000000001</v>
      </c>
      <c r="EF101" s="22">
        <v>0.22048409999999999</v>
      </c>
      <c r="EG101" s="22">
        <v>0.1172966</v>
      </c>
      <c r="EH101" s="22">
        <v>0.1262374</v>
      </c>
      <c r="EI101" s="22">
        <v>0.29970540000000001</v>
      </c>
      <c r="EJ101" s="22">
        <v>0.2482383</v>
      </c>
      <c r="EK101" s="22">
        <v>0.2571001</v>
      </c>
      <c r="EL101" s="22">
        <v>0.46124399999999999</v>
      </c>
      <c r="EM101" s="22">
        <v>0.69115150000000003</v>
      </c>
      <c r="EN101" s="22">
        <v>0.73524940000000005</v>
      </c>
      <c r="EO101" s="22">
        <v>0.64605860000000004</v>
      </c>
      <c r="EP101" s="22">
        <v>0.58754130000000004</v>
      </c>
      <c r="EQ101" s="22">
        <v>0.66730339999999999</v>
      </c>
      <c r="ER101" s="22">
        <v>0.39685140000000002</v>
      </c>
      <c r="ES101" s="22">
        <v>0.334314</v>
      </c>
      <c r="ET101" s="22">
        <v>0.31240000000000001</v>
      </c>
      <c r="EU101" s="22">
        <v>36.482529999999997</v>
      </c>
      <c r="EV101" s="22">
        <v>40.022109999999998</v>
      </c>
      <c r="EW101" s="22">
        <v>40.020800000000001</v>
      </c>
      <c r="EX101" s="22">
        <v>42.623649999999998</v>
      </c>
      <c r="EY101" s="22">
        <v>36.261380000000003</v>
      </c>
      <c r="EZ101" s="22">
        <v>37.556199999999997</v>
      </c>
      <c r="FA101" s="22">
        <v>35.43909</v>
      </c>
      <c r="FB101" s="22">
        <v>32.676110000000001</v>
      </c>
      <c r="FC101" s="22">
        <v>39.667279999999998</v>
      </c>
      <c r="FD101" s="22">
        <v>47.607810000000001</v>
      </c>
      <c r="FE101" s="22">
        <v>52.467649999999999</v>
      </c>
      <c r="FF101" s="22">
        <v>54.142780000000002</v>
      </c>
      <c r="FG101" s="22">
        <v>56.728050000000003</v>
      </c>
      <c r="FH101" s="22">
        <v>58.720109999999998</v>
      </c>
      <c r="FI101" s="22">
        <v>58.15202</v>
      </c>
      <c r="FJ101" s="22">
        <v>57.16921</v>
      </c>
      <c r="FK101" s="22">
        <v>54.765050000000002</v>
      </c>
      <c r="FL101" s="22">
        <v>49.694029999999998</v>
      </c>
      <c r="FM101" s="22">
        <v>47.147080000000003</v>
      </c>
      <c r="FN101" s="22">
        <v>44.415469999999999</v>
      </c>
      <c r="FO101" s="22">
        <v>41.832850000000001</v>
      </c>
      <c r="FP101" s="22">
        <v>41.367910000000002</v>
      </c>
      <c r="FQ101" s="22">
        <v>37.087629999999997</v>
      </c>
      <c r="FR101" s="22">
        <v>39.126930000000002</v>
      </c>
      <c r="FS101" s="22">
        <v>1.7179199999999999</v>
      </c>
      <c r="FT101" s="22">
        <v>7.5614299999999995E-2</v>
      </c>
      <c r="FU101" s="22">
        <v>0.1189161</v>
      </c>
    </row>
    <row r="102" spans="1:177" x14ac:dyDescent="0.3">
      <c r="A102" s="13" t="s">
        <v>226</v>
      </c>
      <c r="B102" s="13" t="s">
        <v>0</v>
      </c>
      <c r="C102" s="13" t="s">
        <v>264</v>
      </c>
      <c r="D102" s="34" t="s">
        <v>246</v>
      </c>
      <c r="E102" s="23" t="s">
        <v>220</v>
      </c>
      <c r="F102" s="23">
        <v>4561</v>
      </c>
      <c r="G102" s="22">
        <v>3.273326</v>
      </c>
      <c r="H102" s="22">
        <v>2.9953970000000001</v>
      </c>
      <c r="I102" s="22">
        <v>2.8402780000000001</v>
      </c>
      <c r="J102" s="22">
        <v>2.8185190000000002</v>
      </c>
      <c r="K102" s="22">
        <v>2.8738649999999999</v>
      </c>
      <c r="L102" s="22">
        <v>3.1347990000000001</v>
      </c>
      <c r="M102" s="22">
        <v>3.546494</v>
      </c>
      <c r="N102" s="22">
        <v>3.8179699999999999</v>
      </c>
      <c r="O102" s="22">
        <v>3.5443419999999999</v>
      </c>
      <c r="P102" s="22">
        <v>3.102363</v>
      </c>
      <c r="Q102" s="22">
        <v>2.5676160000000001</v>
      </c>
      <c r="R102" s="22">
        <v>2.2794539999999999</v>
      </c>
      <c r="S102" s="22">
        <v>2.3195030000000001</v>
      </c>
      <c r="T102" s="22">
        <v>2.258788</v>
      </c>
      <c r="U102" s="22">
        <v>2.4795980000000002</v>
      </c>
      <c r="V102" s="22">
        <v>2.9301179999999998</v>
      </c>
      <c r="W102" s="22">
        <v>3.811277</v>
      </c>
      <c r="X102" s="22">
        <v>5.1886029999999996</v>
      </c>
      <c r="Y102" s="22">
        <v>5.6692920000000004</v>
      </c>
      <c r="Z102" s="22">
        <v>5.5783339999999999</v>
      </c>
      <c r="AA102" s="22">
        <v>5.5658620000000001</v>
      </c>
      <c r="AB102" s="22">
        <v>5.1394710000000003</v>
      </c>
      <c r="AC102" s="22">
        <v>4.4373060000000004</v>
      </c>
      <c r="AD102" s="22">
        <v>3.8337089999999998</v>
      </c>
      <c r="AE102" s="22">
        <v>-0.2609398</v>
      </c>
      <c r="AF102" s="22">
        <v>-0.3335128</v>
      </c>
      <c r="AG102" s="22">
        <v>-0.3084365</v>
      </c>
      <c r="AH102" s="22">
        <v>-0.23836679999999999</v>
      </c>
      <c r="AI102" s="22">
        <v>-0.1975286</v>
      </c>
      <c r="AJ102" s="22">
        <v>-0.18422859999999999</v>
      </c>
      <c r="AK102" s="22">
        <v>-0.1136312</v>
      </c>
      <c r="AL102" s="22">
        <v>-8.0715400000000007E-2</v>
      </c>
      <c r="AM102" s="22">
        <v>-3.2560199999999997E-2</v>
      </c>
      <c r="AN102" s="22">
        <v>-9.3769000000000005E-3</v>
      </c>
      <c r="AO102" s="22">
        <v>-0.12920789999999999</v>
      </c>
      <c r="AP102" s="22">
        <v>-0.1193857</v>
      </c>
      <c r="AQ102" s="22">
        <v>-2.57387E-2</v>
      </c>
      <c r="AR102" s="22">
        <v>-9.0805999999999998E-2</v>
      </c>
      <c r="AS102" s="22">
        <v>-2.90662E-2</v>
      </c>
      <c r="AT102" s="22">
        <v>6.49758E-2</v>
      </c>
      <c r="AU102" s="22">
        <v>0.17883479999999999</v>
      </c>
      <c r="AV102" s="22">
        <v>0.2221041</v>
      </c>
      <c r="AW102" s="22">
        <v>0.1918755</v>
      </c>
      <c r="AX102" s="22">
        <v>3.2120799999999998E-2</v>
      </c>
      <c r="AY102" s="22">
        <v>9.7423700000000002E-2</v>
      </c>
      <c r="AZ102" s="22">
        <v>-2.33195E-2</v>
      </c>
      <c r="BA102" s="22">
        <v>-4.0301700000000003E-2</v>
      </c>
      <c r="BB102" s="22">
        <v>8.4474000000000007E-3</v>
      </c>
      <c r="BC102" s="22">
        <v>-0.1995149</v>
      </c>
      <c r="BD102" s="22">
        <v>-0.27251540000000002</v>
      </c>
      <c r="BE102" s="22">
        <v>-0.25392490000000001</v>
      </c>
      <c r="BF102" s="22">
        <v>-0.18894949999999999</v>
      </c>
      <c r="BG102" s="22">
        <v>-0.1476663</v>
      </c>
      <c r="BH102" s="22">
        <v>-0.13522989999999999</v>
      </c>
      <c r="BI102" s="22">
        <v>-5.95148E-2</v>
      </c>
      <c r="BJ102" s="22">
        <v>-2.26261E-2</v>
      </c>
      <c r="BK102" s="22">
        <v>2.82285E-2</v>
      </c>
      <c r="BL102" s="22">
        <v>5.6226600000000002E-2</v>
      </c>
      <c r="BM102" s="22">
        <v>-5.9056499999999998E-2</v>
      </c>
      <c r="BN102" s="22">
        <v>-4.9059199999999997E-2</v>
      </c>
      <c r="BO102" s="22">
        <v>4.6262900000000003E-2</v>
      </c>
      <c r="BP102" s="22">
        <v>-1.5252E-2</v>
      </c>
      <c r="BQ102" s="22">
        <v>4.0457300000000002E-2</v>
      </c>
      <c r="BR102" s="22">
        <v>0.13445879999999999</v>
      </c>
      <c r="BS102" s="22">
        <v>0.24656149999999999</v>
      </c>
      <c r="BT102" s="22">
        <v>0.30053590000000002</v>
      </c>
      <c r="BU102" s="22">
        <v>0.27415790000000001</v>
      </c>
      <c r="BV102" s="22">
        <v>0.11256919999999999</v>
      </c>
      <c r="BW102" s="22">
        <v>0.1725062</v>
      </c>
      <c r="BX102" s="22">
        <v>4.8882599999999998E-2</v>
      </c>
      <c r="BY102" s="22">
        <v>2.8556999999999999E-2</v>
      </c>
      <c r="BZ102" s="22">
        <v>6.4636100000000002E-2</v>
      </c>
      <c r="CA102" s="22">
        <v>-0.1569721</v>
      </c>
      <c r="CB102" s="22">
        <v>-0.2302688</v>
      </c>
      <c r="CC102" s="22">
        <v>-0.21617030000000001</v>
      </c>
      <c r="CD102" s="22">
        <v>-0.15472330000000001</v>
      </c>
      <c r="CE102" s="22">
        <v>-0.11313189999999999</v>
      </c>
      <c r="CF102" s="22">
        <v>-0.1012936</v>
      </c>
      <c r="CG102" s="22">
        <v>-2.2034000000000002E-2</v>
      </c>
      <c r="CH102" s="22">
        <v>1.7606400000000001E-2</v>
      </c>
      <c r="CI102" s="22">
        <v>7.0330500000000004E-2</v>
      </c>
      <c r="CJ102" s="22">
        <v>0.1016634</v>
      </c>
      <c r="CK102" s="22">
        <v>-1.0469900000000001E-2</v>
      </c>
      <c r="CL102" s="22">
        <v>-3.5129999999999997E-4</v>
      </c>
      <c r="CM102" s="22">
        <v>9.6130900000000005E-2</v>
      </c>
      <c r="CN102" s="22">
        <v>3.7076400000000002E-2</v>
      </c>
      <c r="CO102" s="22">
        <v>8.8609099999999996E-2</v>
      </c>
      <c r="CP102" s="22">
        <v>0.18258260000000001</v>
      </c>
      <c r="CQ102" s="22">
        <v>0.29346879999999997</v>
      </c>
      <c r="CR102" s="22">
        <v>0.35485749999999999</v>
      </c>
      <c r="CS102" s="22">
        <v>0.33114640000000001</v>
      </c>
      <c r="CT102" s="22">
        <v>0.1682874</v>
      </c>
      <c r="CU102" s="22">
        <v>0.22450800000000001</v>
      </c>
      <c r="CV102" s="22">
        <v>9.8889599999999994E-2</v>
      </c>
      <c r="CW102" s="22">
        <v>7.6248399999999994E-2</v>
      </c>
      <c r="CX102" s="22">
        <v>0.1035522</v>
      </c>
      <c r="CY102" s="22">
        <v>-0.1144294</v>
      </c>
      <c r="CZ102" s="22">
        <v>-0.1880222</v>
      </c>
      <c r="DA102" s="22">
        <v>-0.17841570000000001</v>
      </c>
      <c r="DB102" s="22">
        <v>-0.1204971</v>
      </c>
      <c r="DC102" s="22">
        <v>-7.8597399999999998E-2</v>
      </c>
      <c r="DD102" s="22">
        <v>-6.7357299999999995E-2</v>
      </c>
      <c r="DE102" s="22">
        <v>1.54469E-2</v>
      </c>
      <c r="DF102" s="22">
        <v>5.7838899999999999E-2</v>
      </c>
      <c r="DG102" s="22">
        <v>0.11243259999999999</v>
      </c>
      <c r="DH102" s="22">
        <v>0.14710019999999999</v>
      </c>
      <c r="DI102" s="22">
        <v>3.8116700000000003E-2</v>
      </c>
      <c r="DJ102" s="22">
        <v>4.83566E-2</v>
      </c>
      <c r="DK102" s="22">
        <v>0.14599899999999999</v>
      </c>
      <c r="DL102" s="22">
        <v>8.9404800000000006E-2</v>
      </c>
      <c r="DM102" s="22">
        <v>0.13676089999999999</v>
      </c>
      <c r="DN102" s="22">
        <v>0.2307063</v>
      </c>
      <c r="DO102" s="22">
        <v>0.34037600000000001</v>
      </c>
      <c r="DP102" s="22">
        <v>0.40917920000000002</v>
      </c>
      <c r="DQ102" s="22">
        <v>0.3881349</v>
      </c>
      <c r="DR102" s="22">
        <v>0.2240057</v>
      </c>
      <c r="DS102" s="22">
        <v>0.27650989999999998</v>
      </c>
      <c r="DT102" s="22">
        <v>0.14889659999999999</v>
      </c>
      <c r="DU102" s="22">
        <v>0.1239397</v>
      </c>
      <c r="DV102" s="22">
        <v>0.14246829999999999</v>
      </c>
      <c r="DW102" s="22">
        <v>-5.3004500000000003E-2</v>
      </c>
      <c r="DX102" s="22">
        <v>-0.1270249</v>
      </c>
      <c r="DY102" s="22">
        <v>-0.1239041</v>
      </c>
      <c r="DZ102" s="22">
        <v>-7.1079799999999999E-2</v>
      </c>
      <c r="EA102" s="22">
        <v>-2.8735199999999999E-2</v>
      </c>
      <c r="EB102" s="22">
        <v>-1.8358699999999999E-2</v>
      </c>
      <c r="EC102" s="22">
        <v>6.9563299999999995E-2</v>
      </c>
      <c r="ED102" s="22">
        <v>0.1159282</v>
      </c>
      <c r="EE102" s="22">
        <v>0.17322129999999999</v>
      </c>
      <c r="EF102" s="22">
        <v>0.2127038</v>
      </c>
      <c r="EG102" s="22">
        <v>0.10826810000000001</v>
      </c>
      <c r="EH102" s="22">
        <v>0.1186831</v>
      </c>
      <c r="EI102" s="22">
        <v>0.21800059999999999</v>
      </c>
      <c r="EJ102" s="22">
        <v>0.16495879999999999</v>
      </c>
      <c r="EK102" s="22">
        <v>0.20628450000000001</v>
      </c>
      <c r="EL102" s="22">
        <v>0.30018929999999999</v>
      </c>
      <c r="EM102" s="22">
        <v>0.40810269999999998</v>
      </c>
      <c r="EN102" s="22">
        <v>0.48761090000000001</v>
      </c>
      <c r="EO102" s="22">
        <v>0.47041729999999998</v>
      </c>
      <c r="EP102" s="22">
        <v>0.304454</v>
      </c>
      <c r="EQ102" s="22">
        <v>0.35159240000000003</v>
      </c>
      <c r="ER102" s="22">
        <v>0.22109870000000001</v>
      </c>
      <c r="ES102" s="22">
        <v>0.19279840000000001</v>
      </c>
      <c r="ET102" s="22">
        <v>0.198657</v>
      </c>
      <c r="EU102" s="22">
        <v>38.950369999999999</v>
      </c>
      <c r="EV102" s="22">
        <v>37.975180000000002</v>
      </c>
      <c r="EW102" s="22">
        <v>37.950360000000003</v>
      </c>
      <c r="EX102" s="22">
        <v>43.801459999999999</v>
      </c>
      <c r="EY102" s="22">
        <v>35.024819999999998</v>
      </c>
      <c r="EZ102" s="22">
        <v>37.950369999999999</v>
      </c>
      <c r="FA102" s="22">
        <v>30.099270000000001</v>
      </c>
      <c r="FB102" s="22">
        <v>31.024819999999998</v>
      </c>
      <c r="FC102" s="22">
        <v>40.826279999999997</v>
      </c>
      <c r="FD102" s="22">
        <v>48.751820000000002</v>
      </c>
      <c r="FE102" s="22">
        <v>52.826279999999997</v>
      </c>
      <c r="FF102" s="22">
        <v>54.975180000000002</v>
      </c>
      <c r="FG102" s="22">
        <v>57.975180000000002</v>
      </c>
      <c r="FH102" s="22">
        <v>59.975180000000002</v>
      </c>
      <c r="FI102" s="22">
        <v>59</v>
      </c>
      <c r="FJ102" s="22">
        <v>58.024819999999998</v>
      </c>
      <c r="FK102" s="22">
        <v>56.024819999999998</v>
      </c>
      <c r="FL102" s="22">
        <v>53.024819999999998</v>
      </c>
      <c r="FM102" s="22">
        <v>50.099269999999997</v>
      </c>
      <c r="FN102" s="22">
        <v>48.975180000000002</v>
      </c>
      <c r="FO102" s="22">
        <v>45.975180000000002</v>
      </c>
      <c r="FP102" s="22">
        <v>45.875909999999998</v>
      </c>
      <c r="FQ102" s="22">
        <v>39.975180000000002</v>
      </c>
      <c r="FR102" s="22">
        <v>39.925550000000001</v>
      </c>
      <c r="FS102" s="22">
        <v>1.1434500000000001</v>
      </c>
      <c r="FT102" s="22">
        <v>5.19897E-2</v>
      </c>
      <c r="FU102" s="22">
        <v>8.3711900000000006E-2</v>
      </c>
    </row>
    <row r="103" spans="1:177" x14ac:dyDescent="0.3">
      <c r="A103" s="13" t="s">
        <v>226</v>
      </c>
      <c r="B103" s="13" t="s">
        <v>0</v>
      </c>
      <c r="C103" s="13" t="s">
        <v>264</v>
      </c>
      <c r="D103" s="34" t="s">
        <v>246</v>
      </c>
      <c r="E103" s="23" t="s">
        <v>221</v>
      </c>
      <c r="F103" s="23">
        <v>3208</v>
      </c>
      <c r="G103" s="22">
        <v>2.4825439999999999</v>
      </c>
      <c r="H103" s="22">
        <v>2.2844530000000001</v>
      </c>
      <c r="I103" s="22">
        <v>2.2633760000000001</v>
      </c>
      <c r="J103" s="22">
        <v>2.2598790000000002</v>
      </c>
      <c r="K103" s="22">
        <v>2.353167</v>
      </c>
      <c r="L103" s="22">
        <v>2.6540699999999999</v>
      </c>
      <c r="M103" s="22">
        <v>2.9300929999999998</v>
      </c>
      <c r="N103" s="22">
        <v>2.860573</v>
      </c>
      <c r="O103" s="22">
        <v>2.4091459999999998</v>
      </c>
      <c r="P103" s="22">
        <v>1.8662350000000001</v>
      </c>
      <c r="Q103" s="22">
        <v>1.3259129999999999</v>
      </c>
      <c r="R103" s="22">
        <v>1.0167120000000001</v>
      </c>
      <c r="S103" s="22">
        <v>0.99601300000000004</v>
      </c>
      <c r="T103" s="22">
        <v>1.0627219999999999</v>
      </c>
      <c r="U103" s="22">
        <v>1.3553090000000001</v>
      </c>
      <c r="V103" s="22">
        <v>2.0136940000000001</v>
      </c>
      <c r="W103" s="22">
        <v>2.8890060000000002</v>
      </c>
      <c r="X103" s="22">
        <v>3.8852509999999998</v>
      </c>
      <c r="Y103" s="22">
        <v>4.0903159999999996</v>
      </c>
      <c r="Z103" s="22">
        <v>4.2408140000000003</v>
      </c>
      <c r="AA103" s="22">
        <v>4.2076599999999997</v>
      </c>
      <c r="AB103" s="22">
        <v>3.9081169999999998</v>
      </c>
      <c r="AC103" s="22">
        <v>3.405964</v>
      </c>
      <c r="AD103" s="22">
        <v>2.9620980000000001</v>
      </c>
      <c r="AE103" s="22">
        <v>-0.32795540000000001</v>
      </c>
      <c r="AF103" s="22">
        <v>-0.37625449999999999</v>
      </c>
      <c r="AG103" s="22">
        <v>-0.2988826</v>
      </c>
      <c r="AH103" s="22">
        <v>-0.28767969999999998</v>
      </c>
      <c r="AI103" s="22">
        <v>-0.24004600000000001</v>
      </c>
      <c r="AJ103" s="22">
        <v>-0.22976669999999999</v>
      </c>
      <c r="AK103" s="22">
        <v>-0.21080090000000001</v>
      </c>
      <c r="AL103" s="22">
        <v>-0.2177692</v>
      </c>
      <c r="AM103" s="22">
        <v>-0.1826836</v>
      </c>
      <c r="AN103" s="22">
        <v>-0.1186178</v>
      </c>
      <c r="AO103" s="22">
        <v>-0.1066786</v>
      </c>
      <c r="AP103" s="22">
        <v>-0.1123157</v>
      </c>
      <c r="AQ103" s="22">
        <v>-3.7244199999999998E-2</v>
      </c>
      <c r="AR103" s="22">
        <v>-6.7934400000000006E-2</v>
      </c>
      <c r="AS103" s="22">
        <v>-9.9275199999999994E-2</v>
      </c>
      <c r="AT103" s="22">
        <v>1.7822000000000001E-3</v>
      </c>
      <c r="AU103" s="22">
        <v>9.8886000000000002E-2</v>
      </c>
      <c r="AV103" s="22">
        <v>4.6612599999999997E-2</v>
      </c>
      <c r="AW103" s="22">
        <v>-1.5987500000000002E-2</v>
      </c>
      <c r="AX103" s="22">
        <v>9.5075900000000005E-2</v>
      </c>
      <c r="AY103" s="22">
        <v>0.1233426</v>
      </c>
      <c r="AZ103" s="22">
        <v>-1.2334299999999999E-2</v>
      </c>
      <c r="BA103" s="22">
        <v>-3.1940799999999998E-2</v>
      </c>
      <c r="BB103" s="22">
        <v>-4.9984199999999999E-2</v>
      </c>
      <c r="BC103" s="22">
        <v>-0.25994099999999998</v>
      </c>
      <c r="BD103" s="22">
        <v>-0.30507050000000002</v>
      </c>
      <c r="BE103" s="22">
        <v>-0.23532059999999999</v>
      </c>
      <c r="BF103" s="22">
        <v>-0.22571160000000001</v>
      </c>
      <c r="BG103" s="22">
        <v>-0.18066299999999999</v>
      </c>
      <c r="BH103" s="22">
        <v>-0.17422489999999999</v>
      </c>
      <c r="BI103" s="22">
        <v>-0.15710740000000001</v>
      </c>
      <c r="BJ103" s="22">
        <v>-0.15425179999999999</v>
      </c>
      <c r="BK103" s="22">
        <v>-0.11363230000000001</v>
      </c>
      <c r="BL103" s="22">
        <v>-5.43866E-2</v>
      </c>
      <c r="BM103" s="22">
        <v>-4.35165E-2</v>
      </c>
      <c r="BN103" s="22">
        <v>-4.4735799999999999E-2</v>
      </c>
      <c r="BO103" s="22">
        <v>2.6208100000000002E-2</v>
      </c>
      <c r="BP103" s="22">
        <v>2.4372999999999999E-3</v>
      </c>
      <c r="BQ103" s="22">
        <v>-3.04613E-2</v>
      </c>
      <c r="BR103" s="22">
        <v>7.5511599999999998E-2</v>
      </c>
      <c r="BS103" s="22">
        <v>0.17900930000000001</v>
      </c>
      <c r="BT103" s="22">
        <v>0.13070129999999999</v>
      </c>
      <c r="BU103" s="22">
        <v>6.17102E-2</v>
      </c>
      <c r="BV103" s="22">
        <v>0.17352799999999999</v>
      </c>
      <c r="BW103" s="22">
        <v>0.196635</v>
      </c>
      <c r="BX103" s="22">
        <v>6.14812E-2</v>
      </c>
      <c r="BY103" s="22">
        <v>3.8338299999999999E-2</v>
      </c>
      <c r="BZ103" s="22">
        <v>1.21566E-2</v>
      </c>
      <c r="CA103" s="22">
        <v>-0.21283450000000001</v>
      </c>
      <c r="CB103" s="22">
        <v>-0.25576870000000002</v>
      </c>
      <c r="CC103" s="22">
        <v>-0.19129769999999999</v>
      </c>
      <c r="CD103" s="22">
        <v>-0.1827926</v>
      </c>
      <c r="CE103" s="22">
        <v>-0.13953450000000001</v>
      </c>
      <c r="CF103" s="22">
        <v>-0.13575680000000001</v>
      </c>
      <c r="CG103" s="22">
        <v>-0.1199194</v>
      </c>
      <c r="CH103" s="22">
        <v>-0.11025989999999999</v>
      </c>
      <c r="CI103" s="22">
        <v>-6.5807500000000005E-2</v>
      </c>
      <c r="CJ103" s="22">
        <v>-9.9003000000000008E-3</v>
      </c>
      <c r="CK103" s="22">
        <v>2.2939999999999999E-4</v>
      </c>
      <c r="CL103" s="22">
        <v>2.0698000000000001E-3</v>
      </c>
      <c r="CM103" s="22">
        <v>7.0154999999999995E-2</v>
      </c>
      <c r="CN103" s="22">
        <v>5.11765E-2</v>
      </c>
      <c r="CO103" s="22">
        <v>1.7198999999999999E-2</v>
      </c>
      <c r="CP103" s="22">
        <v>0.1265763</v>
      </c>
      <c r="CQ103" s="22">
        <v>0.2345025</v>
      </c>
      <c r="CR103" s="22">
        <v>0.18894079999999999</v>
      </c>
      <c r="CS103" s="22">
        <v>0.1155234</v>
      </c>
      <c r="CT103" s="22">
        <v>0.2278637</v>
      </c>
      <c r="CU103" s="22">
        <v>0.24739710000000001</v>
      </c>
      <c r="CV103" s="22">
        <v>0.1126056</v>
      </c>
      <c r="CW103" s="22">
        <v>8.7013400000000005E-2</v>
      </c>
      <c r="CX103" s="22">
        <v>5.5195099999999997E-2</v>
      </c>
      <c r="CY103" s="22">
        <v>-0.16572790000000001</v>
      </c>
      <c r="CZ103" s="22">
        <v>-0.20646700000000001</v>
      </c>
      <c r="DA103" s="22">
        <v>-0.14727489999999999</v>
      </c>
      <c r="DB103" s="22">
        <v>-0.13987359999999999</v>
      </c>
      <c r="DC103" s="22">
        <v>-9.8405999999999993E-2</v>
      </c>
      <c r="DD103" s="22">
        <v>-9.7288700000000006E-2</v>
      </c>
      <c r="DE103" s="22">
        <v>-8.2731499999999999E-2</v>
      </c>
      <c r="DF103" s="22">
        <v>-6.6267999999999994E-2</v>
      </c>
      <c r="DG103" s="22">
        <v>-1.79828E-2</v>
      </c>
      <c r="DH103" s="22">
        <v>3.4586100000000002E-2</v>
      </c>
      <c r="DI103" s="22">
        <v>4.3975300000000002E-2</v>
      </c>
      <c r="DJ103" s="22">
        <v>4.8875500000000002E-2</v>
      </c>
      <c r="DK103" s="22">
        <v>0.11410190000000001</v>
      </c>
      <c r="DL103" s="22">
        <v>9.9915699999999996E-2</v>
      </c>
      <c r="DM103" s="22">
        <v>6.4859399999999998E-2</v>
      </c>
      <c r="DN103" s="22">
        <v>0.17764099999999999</v>
      </c>
      <c r="DO103" s="22">
        <v>0.28999560000000002</v>
      </c>
      <c r="DP103" s="22">
        <v>0.24718039999999999</v>
      </c>
      <c r="DQ103" s="22">
        <v>0.1693366</v>
      </c>
      <c r="DR103" s="22">
        <v>0.28219939999999999</v>
      </c>
      <c r="DS103" s="22">
        <v>0.29815910000000001</v>
      </c>
      <c r="DT103" s="22">
        <v>0.16372999999999999</v>
      </c>
      <c r="DU103" s="22">
        <v>0.13568849999999999</v>
      </c>
      <c r="DV103" s="22">
        <v>9.8233699999999993E-2</v>
      </c>
      <c r="DW103" s="22">
        <v>-9.7713599999999998E-2</v>
      </c>
      <c r="DX103" s="22">
        <v>-0.13528299999999999</v>
      </c>
      <c r="DY103" s="22">
        <v>-8.3712800000000004E-2</v>
      </c>
      <c r="DZ103" s="22">
        <v>-7.79054E-2</v>
      </c>
      <c r="EA103" s="22">
        <v>-3.9023000000000002E-2</v>
      </c>
      <c r="EB103" s="22">
        <v>-4.1746900000000003E-2</v>
      </c>
      <c r="EC103" s="22">
        <v>-2.9038000000000001E-2</v>
      </c>
      <c r="ED103" s="22">
        <v>-2.7506000000000002E-3</v>
      </c>
      <c r="EE103" s="22">
        <v>5.1068500000000003E-2</v>
      </c>
      <c r="EF103" s="22">
        <v>9.8817299999999997E-2</v>
      </c>
      <c r="EG103" s="22">
        <v>0.10713739999999999</v>
      </c>
      <c r="EH103" s="22">
        <v>0.1164554</v>
      </c>
      <c r="EI103" s="22">
        <v>0.17755409999999999</v>
      </c>
      <c r="EJ103" s="22">
        <v>0.17028740000000001</v>
      </c>
      <c r="EK103" s="22">
        <v>0.13367329999999999</v>
      </c>
      <c r="EL103" s="22">
        <v>0.25137039999999999</v>
      </c>
      <c r="EM103" s="22">
        <v>0.37011889999999997</v>
      </c>
      <c r="EN103" s="22">
        <v>0.33126899999999998</v>
      </c>
      <c r="EO103" s="22">
        <v>0.24703430000000001</v>
      </c>
      <c r="EP103" s="22">
        <v>0.36065150000000001</v>
      </c>
      <c r="EQ103" s="22">
        <v>0.37145149999999999</v>
      </c>
      <c r="ER103" s="22">
        <v>0.23754549999999999</v>
      </c>
      <c r="ES103" s="22">
        <v>0.2059676</v>
      </c>
      <c r="ET103" s="22">
        <v>0.1603745</v>
      </c>
      <c r="EU103" s="22">
        <v>33</v>
      </c>
      <c r="EV103" s="22">
        <v>42.910760000000003</v>
      </c>
      <c r="EW103" s="22">
        <v>42.942630000000001</v>
      </c>
      <c r="EX103" s="22">
        <v>40.961750000000002</v>
      </c>
      <c r="EY103" s="22">
        <v>38.006369999999997</v>
      </c>
      <c r="EZ103" s="22">
        <v>37</v>
      </c>
      <c r="FA103" s="22">
        <v>42.974499999999999</v>
      </c>
      <c r="FB103" s="22">
        <v>35.006369999999997</v>
      </c>
      <c r="FC103" s="22">
        <v>38.031869999999998</v>
      </c>
      <c r="FD103" s="22">
        <v>45.993630000000003</v>
      </c>
      <c r="FE103" s="22">
        <v>51.961750000000002</v>
      </c>
      <c r="FF103" s="22">
        <v>52.968130000000002</v>
      </c>
      <c r="FG103" s="22">
        <v>54.968130000000002</v>
      </c>
      <c r="FH103" s="22">
        <v>56.949010000000001</v>
      </c>
      <c r="FI103" s="22">
        <v>56.955379999999998</v>
      </c>
      <c r="FJ103" s="22">
        <v>55.961750000000002</v>
      </c>
      <c r="FK103" s="22">
        <v>52.987250000000003</v>
      </c>
      <c r="FL103" s="22">
        <v>44.993630000000003</v>
      </c>
      <c r="FM103" s="22">
        <v>42.980879999999999</v>
      </c>
      <c r="FN103" s="22">
        <v>37.980879999999999</v>
      </c>
      <c r="FO103" s="22">
        <v>35.987250000000003</v>
      </c>
      <c r="FP103" s="22">
        <v>35.006369999999997</v>
      </c>
      <c r="FQ103" s="22">
        <v>33.012749999999997</v>
      </c>
      <c r="FR103" s="22">
        <v>38</v>
      </c>
      <c r="FS103" s="22">
        <v>1.2924329999999999</v>
      </c>
      <c r="FT103" s="22">
        <v>5.4537500000000003E-2</v>
      </c>
      <c r="FU103" s="22">
        <v>8.4815399999999999E-2</v>
      </c>
    </row>
    <row r="104" spans="1:177" x14ac:dyDescent="0.3">
      <c r="A104" s="13" t="s">
        <v>226</v>
      </c>
      <c r="B104" s="13" t="s">
        <v>0</v>
      </c>
      <c r="C104" s="13" t="s">
        <v>264</v>
      </c>
      <c r="D104" s="34" t="s">
        <v>235</v>
      </c>
      <c r="E104" s="23" t="s">
        <v>219</v>
      </c>
      <c r="F104" s="23">
        <v>12702</v>
      </c>
      <c r="G104" s="22">
        <v>8.0797480000000004</v>
      </c>
      <c r="H104" s="22">
        <v>7.2265350000000002</v>
      </c>
      <c r="I104" s="22">
        <v>6.6743649999999999</v>
      </c>
      <c r="J104" s="22">
        <v>6.3509779999999996</v>
      </c>
      <c r="K104" s="22">
        <v>6.2801850000000004</v>
      </c>
      <c r="L104" s="22">
        <v>6.557302</v>
      </c>
      <c r="M104" s="22">
        <v>6.9794419999999997</v>
      </c>
      <c r="N104" s="22">
        <v>6.9039429999999999</v>
      </c>
      <c r="O104" s="22">
        <v>5.9457750000000003</v>
      </c>
      <c r="P104" s="22">
        <v>4.4111969999999996</v>
      </c>
      <c r="Q104" s="22">
        <v>3.3233090000000001</v>
      </c>
      <c r="R104" s="22">
        <v>2.782448</v>
      </c>
      <c r="S104" s="22">
        <v>2.7979189999999998</v>
      </c>
      <c r="T104" s="22">
        <v>3.2244190000000001</v>
      </c>
      <c r="U104" s="22">
        <v>4.127262</v>
      </c>
      <c r="V104" s="22">
        <v>5.5780880000000002</v>
      </c>
      <c r="W104" s="22">
        <v>7.3457559999999997</v>
      </c>
      <c r="X104" s="22">
        <v>9.8115839999999999</v>
      </c>
      <c r="Y104" s="22">
        <v>11.74892</v>
      </c>
      <c r="Z104" s="22">
        <v>12.471</v>
      </c>
      <c r="AA104" s="22">
        <v>13.057410000000001</v>
      </c>
      <c r="AB104" s="22">
        <v>12.5474</v>
      </c>
      <c r="AC104" s="22">
        <v>11.13096</v>
      </c>
      <c r="AD104" s="22">
        <v>9.3967159999999996</v>
      </c>
      <c r="AE104" s="22">
        <v>-0.6855443</v>
      </c>
      <c r="AF104" s="22">
        <v>-0.72865919999999995</v>
      </c>
      <c r="AG104" s="22">
        <v>-0.61672039999999995</v>
      </c>
      <c r="AH104" s="22">
        <v>-0.51489640000000003</v>
      </c>
      <c r="AI104" s="22">
        <v>-0.44215729999999998</v>
      </c>
      <c r="AJ104" s="22">
        <v>-0.33441779999999999</v>
      </c>
      <c r="AK104" s="22">
        <v>-0.2590288</v>
      </c>
      <c r="AL104" s="22">
        <v>-0.24265829999999999</v>
      </c>
      <c r="AM104" s="22">
        <v>-0.26925359999999998</v>
      </c>
      <c r="AN104" s="22">
        <v>-0.37707000000000002</v>
      </c>
      <c r="AO104" s="22">
        <v>-0.44202200000000003</v>
      </c>
      <c r="AP104" s="22">
        <v>-0.4927298</v>
      </c>
      <c r="AQ104" s="22">
        <v>-0.39795320000000001</v>
      </c>
      <c r="AR104" s="22">
        <v>-0.39699830000000003</v>
      </c>
      <c r="AS104" s="22">
        <v>-0.35834110000000002</v>
      </c>
      <c r="AT104" s="22">
        <v>-0.25446839999999998</v>
      </c>
      <c r="AU104" s="22">
        <v>0.24130499999999999</v>
      </c>
      <c r="AV104" s="22">
        <v>0.4545824</v>
      </c>
      <c r="AW104" s="22">
        <v>0.59061989999999998</v>
      </c>
      <c r="AX104" s="22">
        <v>0.53957160000000004</v>
      </c>
      <c r="AY104" s="22">
        <v>0.37967050000000002</v>
      </c>
      <c r="AZ104" s="22">
        <v>-0.25095260000000003</v>
      </c>
      <c r="BA104" s="22">
        <v>-0.40742529999999999</v>
      </c>
      <c r="BB104" s="22">
        <v>-0.36773</v>
      </c>
      <c r="BC104" s="22">
        <v>-0.57809969999999999</v>
      </c>
      <c r="BD104" s="22">
        <v>-0.62775360000000002</v>
      </c>
      <c r="BE104" s="22">
        <v>-0.52667719999999996</v>
      </c>
      <c r="BF104" s="22">
        <v>-0.43346040000000002</v>
      </c>
      <c r="BG104" s="22">
        <v>-0.3651702</v>
      </c>
      <c r="BH104" s="22">
        <v>-0.26274720000000001</v>
      </c>
      <c r="BI104" s="22">
        <v>-0.18390219999999999</v>
      </c>
      <c r="BJ104" s="22">
        <v>-0.16324069999999999</v>
      </c>
      <c r="BK104" s="22">
        <v>-0.1857887</v>
      </c>
      <c r="BL104" s="22">
        <v>-0.28721960000000002</v>
      </c>
      <c r="BM104" s="22">
        <v>-0.34165050000000002</v>
      </c>
      <c r="BN104" s="22">
        <v>-0.38055070000000002</v>
      </c>
      <c r="BO104" s="22">
        <v>-0.27437620000000001</v>
      </c>
      <c r="BP104" s="22">
        <v>-0.26569769999999998</v>
      </c>
      <c r="BQ104" s="22">
        <v>-0.22267700000000001</v>
      </c>
      <c r="BR104" s="22">
        <v>-0.1147996</v>
      </c>
      <c r="BS104" s="22">
        <v>0.38825290000000001</v>
      </c>
      <c r="BT104" s="22">
        <v>0.60226420000000003</v>
      </c>
      <c r="BU104" s="22">
        <v>0.73310140000000001</v>
      </c>
      <c r="BV104" s="22">
        <v>0.67190950000000005</v>
      </c>
      <c r="BW104" s="22">
        <v>0.50692280000000001</v>
      </c>
      <c r="BX104" s="22">
        <v>-0.13029760000000001</v>
      </c>
      <c r="BY104" s="22">
        <v>-0.29659960000000002</v>
      </c>
      <c r="BZ104" s="22">
        <v>-0.27007989999999998</v>
      </c>
      <c r="CA104" s="22">
        <v>-0.50368389999999996</v>
      </c>
      <c r="CB104" s="22">
        <v>-0.5578668</v>
      </c>
      <c r="CC104" s="22">
        <v>-0.46431349999999999</v>
      </c>
      <c r="CD104" s="22">
        <v>-0.377058</v>
      </c>
      <c r="CE104" s="22">
        <v>-0.31184919999999999</v>
      </c>
      <c r="CF104" s="22">
        <v>-0.2131083</v>
      </c>
      <c r="CG104" s="22">
        <v>-0.13186980000000001</v>
      </c>
      <c r="CH104" s="22">
        <v>-0.1082364</v>
      </c>
      <c r="CI104" s="22">
        <v>-0.12798109999999999</v>
      </c>
      <c r="CJ104" s="22">
        <v>-0.22498940000000001</v>
      </c>
      <c r="CK104" s="22">
        <v>-0.27213349999999997</v>
      </c>
      <c r="CL104" s="22">
        <v>-0.30285570000000001</v>
      </c>
      <c r="CM104" s="22">
        <v>-0.18878719999999999</v>
      </c>
      <c r="CN104" s="22">
        <v>-0.17475930000000001</v>
      </c>
      <c r="CO104" s="22">
        <v>-0.12871650000000001</v>
      </c>
      <c r="CP104" s="22">
        <v>-1.8065399999999999E-2</v>
      </c>
      <c r="CQ104" s="22">
        <v>0.49002849999999998</v>
      </c>
      <c r="CR104" s="22">
        <v>0.70454810000000001</v>
      </c>
      <c r="CS104" s="22">
        <v>0.83178350000000001</v>
      </c>
      <c r="CT104" s="22">
        <v>0.76356630000000003</v>
      </c>
      <c r="CU104" s="22">
        <v>0.59505730000000001</v>
      </c>
      <c r="CV104" s="22">
        <v>-4.6732200000000002E-2</v>
      </c>
      <c r="CW104" s="22">
        <v>-0.21984210000000001</v>
      </c>
      <c r="CX104" s="22">
        <v>-0.20244770000000001</v>
      </c>
      <c r="CY104" s="22">
        <v>-0.42926809999999999</v>
      </c>
      <c r="CZ104" s="22">
        <v>-0.48797990000000002</v>
      </c>
      <c r="DA104" s="22">
        <v>-0.40194980000000002</v>
      </c>
      <c r="DB104" s="22">
        <v>-0.32065559999999999</v>
      </c>
      <c r="DC104" s="22">
        <v>-0.25852819999999999</v>
      </c>
      <c r="DD104" s="22">
        <v>-0.16346949999999999</v>
      </c>
      <c r="DE104" s="22">
        <v>-7.9837400000000003E-2</v>
      </c>
      <c r="DF104" s="22">
        <v>-5.3232000000000002E-2</v>
      </c>
      <c r="DG104" s="22">
        <v>-7.0173600000000003E-2</v>
      </c>
      <c r="DH104" s="22">
        <v>-0.16275919999999999</v>
      </c>
      <c r="DI104" s="22">
        <v>-0.2026165</v>
      </c>
      <c r="DJ104" s="22">
        <v>-0.22516069999999999</v>
      </c>
      <c r="DK104" s="22">
        <v>-0.1031981</v>
      </c>
      <c r="DL104" s="22">
        <v>-8.3820900000000004E-2</v>
      </c>
      <c r="DM104" s="22">
        <v>-3.4755899999999999E-2</v>
      </c>
      <c r="DN104" s="22">
        <v>7.8668699999999994E-2</v>
      </c>
      <c r="DO104" s="22">
        <v>0.59180410000000006</v>
      </c>
      <c r="DP104" s="22">
        <v>0.80683210000000005</v>
      </c>
      <c r="DQ104" s="22">
        <v>0.93046580000000001</v>
      </c>
      <c r="DR104" s="22">
        <v>0.85522299999999996</v>
      </c>
      <c r="DS104" s="22">
        <v>0.68319180000000002</v>
      </c>
      <c r="DT104" s="22">
        <v>3.6833100000000001E-2</v>
      </c>
      <c r="DU104" s="22">
        <v>-0.14308460000000001</v>
      </c>
      <c r="DV104" s="22">
        <v>-0.1348155</v>
      </c>
      <c r="DW104" s="22">
        <v>-0.32182339999999998</v>
      </c>
      <c r="DX104" s="22">
        <v>-0.38707439999999999</v>
      </c>
      <c r="DY104" s="22">
        <v>-0.31190649999999998</v>
      </c>
      <c r="DZ104" s="22">
        <v>-0.2392196</v>
      </c>
      <c r="EA104" s="22">
        <v>-0.18154120000000001</v>
      </c>
      <c r="EB104" s="22">
        <v>-9.17988E-2</v>
      </c>
      <c r="EC104" s="22">
        <v>-4.7108000000000002E-3</v>
      </c>
      <c r="ED104" s="22">
        <v>2.61855E-2</v>
      </c>
      <c r="EE104" s="22">
        <v>1.3291300000000001E-2</v>
      </c>
      <c r="EF104" s="22">
        <v>-7.2908799999999996E-2</v>
      </c>
      <c r="EG104" s="22">
        <v>-0.102245</v>
      </c>
      <c r="EH104" s="22">
        <v>-0.1129815</v>
      </c>
      <c r="EI104" s="22">
        <v>2.0378899999999998E-2</v>
      </c>
      <c r="EJ104" s="22">
        <v>4.74797E-2</v>
      </c>
      <c r="EK104" s="22">
        <v>0.1009082</v>
      </c>
      <c r="EL104" s="22">
        <v>0.21833749999999999</v>
      </c>
      <c r="EM104" s="22">
        <v>0.73875199999999996</v>
      </c>
      <c r="EN104" s="22">
        <v>0.95451379999999997</v>
      </c>
      <c r="EO104" s="22">
        <v>1.0729470000000001</v>
      </c>
      <c r="EP104" s="22">
        <v>0.98756080000000002</v>
      </c>
      <c r="EQ104" s="22">
        <v>0.8104441</v>
      </c>
      <c r="ER104" s="22">
        <v>0.15748819999999999</v>
      </c>
      <c r="ES104" s="22">
        <v>-3.22589E-2</v>
      </c>
      <c r="ET104" s="22">
        <v>-3.7165400000000001E-2</v>
      </c>
      <c r="EU104" s="22">
        <v>62.757899999999999</v>
      </c>
      <c r="EV104" s="22">
        <v>62.345190000000002</v>
      </c>
      <c r="EW104" s="22">
        <v>61.744929999999997</v>
      </c>
      <c r="EX104" s="22">
        <v>61.258589999999998</v>
      </c>
      <c r="EY104" s="22">
        <v>61.025979999999997</v>
      </c>
      <c r="EZ104" s="22">
        <v>60.620060000000002</v>
      </c>
      <c r="FA104" s="22">
        <v>60.66057</v>
      </c>
      <c r="FB104" s="22">
        <v>62.244729999999997</v>
      </c>
      <c r="FC104" s="22">
        <v>66.004710000000003</v>
      </c>
      <c r="FD104" s="22">
        <v>70.381870000000006</v>
      </c>
      <c r="FE104" s="22">
        <v>74.956590000000006</v>
      </c>
      <c r="FF104" s="22">
        <v>78.092969999999994</v>
      </c>
      <c r="FG104" s="22">
        <v>80.031170000000003</v>
      </c>
      <c r="FH104" s="22">
        <v>81.122730000000004</v>
      </c>
      <c r="FI104" s="22">
        <v>81.206050000000005</v>
      </c>
      <c r="FJ104" s="22">
        <v>80.611170000000001</v>
      </c>
      <c r="FK104" s="22">
        <v>79.624049999999997</v>
      </c>
      <c r="FL104" s="22">
        <v>77.768659999999997</v>
      </c>
      <c r="FM104" s="22">
        <v>75.26764</v>
      </c>
      <c r="FN104" s="22">
        <v>71.772589999999994</v>
      </c>
      <c r="FO104" s="22">
        <v>67.587940000000003</v>
      </c>
      <c r="FP104" s="22">
        <v>65.181690000000003</v>
      </c>
      <c r="FQ104" s="22">
        <v>63.883409999999998</v>
      </c>
      <c r="FR104" s="22">
        <v>63.347000000000001</v>
      </c>
      <c r="FS104" s="22">
        <v>2.4220280000000001</v>
      </c>
      <c r="FT104" s="22">
        <v>0.106345</v>
      </c>
      <c r="FU104" s="22">
        <v>0.16717870000000001</v>
      </c>
    </row>
    <row r="105" spans="1:177" x14ac:dyDescent="0.3">
      <c r="A105" s="13" t="s">
        <v>226</v>
      </c>
      <c r="B105" s="13" t="s">
        <v>0</v>
      </c>
      <c r="C105" s="13" t="s">
        <v>264</v>
      </c>
      <c r="D105" s="34" t="s">
        <v>235</v>
      </c>
      <c r="E105" s="23" t="s">
        <v>220</v>
      </c>
      <c r="F105" s="23">
        <v>7653</v>
      </c>
      <c r="G105" s="22">
        <v>4.4558780000000002</v>
      </c>
      <c r="H105" s="22">
        <v>3.9922909999999998</v>
      </c>
      <c r="I105" s="22">
        <v>3.7021060000000001</v>
      </c>
      <c r="J105" s="22">
        <v>3.514939</v>
      </c>
      <c r="K105" s="22">
        <v>3.444566</v>
      </c>
      <c r="L105" s="22">
        <v>3.6305800000000001</v>
      </c>
      <c r="M105" s="22">
        <v>3.9488310000000002</v>
      </c>
      <c r="N105" s="22">
        <v>4.0740249999999998</v>
      </c>
      <c r="O105" s="22">
        <v>3.6961819999999999</v>
      </c>
      <c r="P105" s="22">
        <v>2.9500920000000002</v>
      </c>
      <c r="Q105" s="22">
        <v>2.3880560000000002</v>
      </c>
      <c r="R105" s="22">
        <v>2.040737</v>
      </c>
      <c r="S105" s="22">
        <v>1.9880230000000001</v>
      </c>
      <c r="T105" s="22">
        <v>2.0772439999999999</v>
      </c>
      <c r="U105" s="22">
        <v>2.3997609999999998</v>
      </c>
      <c r="V105" s="22">
        <v>3.0447660000000001</v>
      </c>
      <c r="W105" s="22">
        <v>3.86408</v>
      </c>
      <c r="X105" s="22">
        <v>5.1037850000000002</v>
      </c>
      <c r="Y105" s="22">
        <v>6.1126509999999996</v>
      </c>
      <c r="Z105" s="22">
        <v>6.6174099999999996</v>
      </c>
      <c r="AA105" s="22">
        <v>7.1403179999999997</v>
      </c>
      <c r="AB105" s="22">
        <v>6.8972670000000003</v>
      </c>
      <c r="AC105" s="22">
        <v>6.1578689999999998</v>
      </c>
      <c r="AD105" s="22">
        <v>5.1699409999999997</v>
      </c>
      <c r="AE105" s="22">
        <v>-0.44159150000000003</v>
      </c>
      <c r="AF105" s="22">
        <v>-0.45832469999999997</v>
      </c>
      <c r="AG105" s="22">
        <v>-0.4130586</v>
      </c>
      <c r="AH105" s="22">
        <v>-0.33387830000000002</v>
      </c>
      <c r="AI105" s="22">
        <v>-0.31160559999999998</v>
      </c>
      <c r="AJ105" s="22">
        <v>-0.24253549999999999</v>
      </c>
      <c r="AK105" s="22">
        <v>-0.17277870000000001</v>
      </c>
      <c r="AL105" s="22">
        <v>-0.1572556</v>
      </c>
      <c r="AM105" s="22">
        <v>-0.1727022</v>
      </c>
      <c r="AN105" s="22">
        <v>-0.24373819999999999</v>
      </c>
      <c r="AO105" s="22">
        <v>-0.3042338</v>
      </c>
      <c r="AP105" s="22">
        <v>-0.35140440000000001</v>
      </c>
      <c r="AQ105" s="22">
        <v>-0.32361810000000002</v>
      </c>
      <c r="AR105" s="22">
        <v>-0.32672240000000002</v>
      </c>
      <c r="AS105" s="22">
        <v>-0.32985979999999998</v>
      </c>
      <c r="AT105" s="22">
        <v>-0.27686349999999998</v>
      </c>
      <c r="AU105" s="22">
        <v>-7.9730400000000007E-2</v>
      </c>
      <c r="AV105" s="22">
        <v>3.2269600000000002E-2</v>
      </c>
      <c r="AW105" s="22">
        <v>8.1476699999999999E-2</v>
      </c>
      <c r="AX105" s="22">
        <v>0.10257810000000001</v>
      </c>
      <c r="AY105" s="22">
        <v>6.9402199999999997E-2</v>
      </c>
      <c r="AZ105" s="22">
        <v>-0.30303360000000001</v>
      </c>
      <c r="BA105" s="22">
        <v>-0.313861</v>
      </c>
      <c r="BB105" s="22">
        <v>-0.28497679999999997</v>
      </c>
      <c r="BC105" s="22">
        <v>-0.36185650000000003</v>
      </c>
      <c r="BD105" s="22">
        <v>-0.38595439999999998</v>
      </c>
      <c r="BE105" s="22">
        <v>-0.34769339999999999</v>
      </c>
      <c r="BF105" s="22">
        <v>-0.274258</v>
      </c>
      <c r="BG105" s="22">
        <v>-0.25468269999999998</v>
      </c>
      <c r="BH105" s="22">
        <v>-0.18828059999999999</v>
      </c>
      <c r="BI105" s="22">
        <v>-0.1197995</v>
      </c>
      <c r="BJ105" s="22">
        <v>-9.8775000000000002E-2</v>
      </c>
      <c r="BK105" s="22">
        <v>-0.11065220000000001</v>
      </c>
      <c r="BL105" s="22">
        <v>-0.1818139</v>
      </c>
      <c r="BM105" s="22">
        <v>-0.2315614</v>
      </c>
      <c r="BN105" s="22">
        <v>-0.26927990000000002</v>
      </c>
      <c r="BO105" s="22">
        <v>-0.23366729999999999</v>
      </c>
      <c r="BP105" s="22">
        <v>-0.23076360000000001</v>
      </c>
      <c r="BQ105" s="22">
        <v>-0.23030439999999999</v>
      </c>
      <c r="BR105" s="22">
        <v>-0.17387730000000001</v>
      </c>
      <c r="BS105" s="22">
        <v>2.8064100000000002E-2</v>
      </c>
      <c r="BT105" s="22">
        <v>0.13851079999999999</v>
      </c>
      <c r="BU105" s="22">
        <v>0.18220990000000001</v>
      </c>
      <c r="BV105" s="22">
        <v>0.1983615</v>
      </c>
      <c r="BW105" s="22">
        <v>0.16492989999999999</v>
      </c>
      <c r="BX105" s="22">
        <v>-0.2107916</v>
      </c>
      <c r="BY105" s="22">
        <v>-0.2290577</v>
      </c>
      <c r="BZ105" s="22">
        <v>-0.21056449999999999</v>
      </c>
      <c r="CA105" s="22">
        <v>-0.30663240000000003</v>
      </c>
      <c r="CB105" s="22">
        <v>-0.33583089999999999</v>
      </c>
      <c r="CC105" s="22">
        <v>-0.30242160000000001</v>
      </c>
      <c r="CD105" s="22">
        <v>-0.23296510000000001</v>
      </c>
      <c r="CE105" s="22">
        <v>-0.215258</v>
      </c>
      <c r="CF105" s="22">
        <v>-0.1507038</v>
      </c>
      <c r="CG105" s="22">
        <v>-8.3106200000000005E-2</v>
      </c>
      <c r="CH105" s="22">
        <v>-5.8271499999999997E-2</v>
      </c>
      <c r="CI105" s="22">
        <v>-6.7676600000000003E-2</v>
      </c>
      <c r="CJ105" s="22">
        <v>-0.1389253</v>
      </c>
      <c r="CK105" s="22">
        <v>-0.18122869999999999</v>
      </c>
      <c r="CL105" s="22">
        <v>-0.2124007</v>
      </c>
      <c r="CM105" s="22">
        <v>-0.17136750000000001</v>
      </c>
      <c r="CN105" s="22">
        <v>-0.1643029</v>
      </c>
      <c r="CO105" s="22">
        <v>-0.16135269999999999</v>
      </c>
      <c r="CP105" s="22">
        <v>-0.1025495</v>
      </c>
      <c r="CQ105" s="22">
        <v>0.1027222</v>
      </c>
      <c r="CR105" s="22">
        <v>0.21209320000000001</v>
      </c>
      <c r="CS105" s="22">
        <v>0.25197740000000002</v>
      </c>
      <c r="CT105" s="22">
        <v>0.26470090000000002</v>
      </c>
      <c r="CU105" s="22">
        <v>0.23109209999999999</v>
      </c>
      <c r="CV105" s="22">
        <v>-0.14690500000000001</v>
      </c>
      <c r="CW105" s="22">
        <v>-0.17032320000000001</v>
      </c>
      <c r="CX105" s="22">
        <v>-0.1590268</v>
      </c>
      <c r="CY105" s="22">
        <v>-0.25140829999999997</v>
      </c>
      <c r="CZ105" s="22">
        <v>-0.2857074</v>
      </c>
      <c r="DA105" s="22">
        <v>-0.25714989999999999</v>
      </c>
      <c r="DB105" s="22">
        <v>-0.19167219999999999</v>
      </c>
      <c r="DC105" s="22">
        <v>-0.1758333</v>
      </c>
      <c r="DD105" s="22">
        <v>-0.11312700000000001</v>
      </c>
      <c r="DE105" s="22">
        <v>-4.6413000000000003E-2</v>
      </c>
      <c r="DF105" s="22">
        <v>-1.77679E-2</v>
      </c>
      <c r="DG105" s="22">
        <v>-2.4701000000000001E-2</v>
      </c>
      <c r="DH105" s="22">
        <v>-9.6036800000000005E-2</v>
      </c>
      <c r="DI105" s="22">
        <v>-0.13089600000000001</v>
      </c>
      <c r="DJ105" s="22">
        <v>-0.15552150000000001</v>
      </c>
      <c r="DK105" s="22">
        <v>-0.10906780000000001</v>
      </c>
      <c r="DL105" s="22">
        <v>-9.7842100000000001E-2</v>
      </c>
      <c r="DM105" s="22">
        <v>-9.2400899999999994E-2</v>
      </c>
      <c r="DN105" s="22">
        <v>-3.1221599999999999E-2</v>
      </c>
      <c r="DO105" s="22">
        <v>0.17738029999999999</v>
      </c>
      <c r="DP105" s="22">
        <v>0.28567550000000003</v>
      </c>
      <c r="DQ105" s="22">
        <v>0.321745</v>
      </c>
      <c r="DR105" s="22">
        <v>0.33104030000000001</v>
      </c>
      <c r="DS105" s="22">
        <v>0.29725439999999997</v>
      </c>
      <c r="DT105" s="22">
        <v>-8.3018499999999995E-2</v>
      </c>
      <c r="DU105" s="22">
        <v>-0.1115887</v>
      </c>
      <c r="DV105" s="22">
        <v>-0.107489</v>
      </c>
      <c r="DW105" s="22">
        <v>-0.1716734</v>
      </c>
      <c r="DX105" s="22">
        <v>-0.213337</v>
      </c>
      <c r="DY105" s="22">
        <v>-0.1917847</v>
      </c>
      <c r="DZ105" s="22">
        <v>-0.1320519</v>
      </c>
      <c r="EA105" s="22">
        <v>-0.1189103</v>
      </c>
      <c r="EB105" s="22">
        <v>-5.8872099999999997E-2</v>
      </c>
      <c r="EC105" s="22">
        <v>6.5662000000000003E-3</v>
      </c>
      <c r="ED105" s="22">
        <v>4.0712699999999998E-2</v>
      </c>
      <c r="EE105" s="22">
        <v>3.7348899999999997E-2</v>
      </c>
      <c r="EF105" s="22">
        <v>-3.4112499999999997E-2</v>
      </c>
      <c r="EG105" s="22">
        <v>-5.8223499999999997E-2</v>
      </c>
      <c r="EH105" s="22">
        <v>-7.3397100000000007E-2</v>
      </c>
      <c r="EI105" s="22">
        <v>-1.9116899999999999E-2</v>
      </c>
      <c r="EJ105" s="22">
        <v>-1.8833999999999999E-3</v>
      </c>
      <c r="EK105" s="22">
        <v>7.1545000000000003E-3</v>
      </c>
      <c r="EL105" s="22">
        <v>7.1764499999999995E-2</v>
      </c>
      <c r="EM105" s="22">
        <v>0.28517480000000001</v>
      </c>
      <c r="EN105" s="22">
        <v>0.39191680000000001</v>
      </c>
      <c r="EO105" s="22">
        <v>0.42247820000000003</v>
      </c>
      <c r="EP105" s="22">
        <v>0.42682369999999997</v>
      </c>
      <c r="EQ105" s="22">
        <v>0.39278210000000002</v>
      </c>
      <c r="ER105" s="22">
        <v>9.2236000000000002E-3</v>
      </c>
      <c r="ES105" s="22">
        <v>-2.6785400000000001E-2</v>
      </c>
      <c r="ET105" s="22">
        <v>-3.3076700000000001E-2</v>
      </c>
      <c r="EU105" s="22">
        <v>62.880809999999997</v>
      </c>
      <c r="EV105" s="22">
        <v>62.73021</v>
      </c>
      <c r="EW105" s="22">
        <v>62.27413</v>
      </c>
      <c r="EX105" s="22">
        <v>62.174500000000002</v>
      </c>
      <c r="EY105" s="22">
        <v>62.031550000000003</v>
      </c>
      <c r="EZ105" s="22">
        <v>61.754640000000002</v>
      </c>
      <c r="FA105" s="22">
        <v>61.934429999999999</v>
      </c>
      <c r="FB105" s="22">
        <v>62.525480000000002</v>
      </c>
      <c r="FC105" s="22">
        <v>64.209320000000005</v>
      </c>
      <c r="FD105" s="22">
        <v>67.352339999999998</v>
      </c>
      <c r="FE105" s="22">
        <v>71.352500000000006</v>
      </c>
      <c r="FF105" s="22">
        <v>74.072890000000001</v>
      </c>
      <c r="FG105" s="22">
        <v>75.433790000000002</v>
      </c>
      <c r="FH105" s="22">
        <v>75.741590000000002</v>
      </c>
      <c r="FI105" s="22">
        <v>75.55753</v>
      </c>
      <c r="FJ105" s="22">
        <v>75.017989999999998</v>
      </c>
      <c r="FK105" s="22">
        <v>74.335970000000003</v>
      </c>
      <c r="FL105" s="22">
        <v>72.694299999999998</v>
      </c>
      <c r="FM105" s="22">
        <v>70.42483</v>
      </c>
      <c r="FN105" s="22">
        <v>67.548029999999997</v>
      </c>
      <c r="FO105" s="22">
        <v>64.598339999999993</v>
      </c>
      <c r="FP105" s="22">
        <v>63.48001</v>
      </c>
      <c r="FQ105" s="22">
        <v>62.874229999999997</v>
      </c>
      <c r="FR105" s="22">
        <v>63.078159999999997</v>
      </c>
      <c r="FS105" s="22">
        <v>1.870161</v>
      </c>
      <c r="FT105" s="22">
        <v>8.1076800000000004E-2</v>
      </c>
      <c r="FU105" s="22">
        <v>0.12206210000000001</v>
      </c>
    </row>
    <row r="106" spans="1:177" x14ac:dyDescent="0.3">
      <c r="A106" s="13" t="s">
        <v>226</v>
      </c>
      <c r="B106" s="13" t="s">
        <v>0</v>
      </c>
      <c r="C106" s="13" t="s">
        <v>264</v>
      </c>
      <c r="D106" s="34" t="s">
        <v>235</v>
      </c>
      <c r="E106" s="23" t="s">
        <v>221</v>
      </c>
      <c r="F106" s="23">
        <v>5049</v>
      </c>
      <c r="G106" s="22">
        <v>3.6277170000000001</v>
      </c>
      <c r="H106" s="22">
        <v>3.2367530000000002</v>
      </c>
      <c r="I106" s="22">
        <v>2.9757690000000001</v>
      </c>
      <c r="J106" s="22">
        <v>2.8390219999999999</v>
      </c>
      <c r="K106" s="22">
        <v>2.8391540000000002</v>
      </c>
      <c r="L106" s="22">
        <v>2.9293490000000002</v>
      </c>
      <c r="M106" s="22">
        <v>3.0346090000000001</v>
      </c>
      <c r="N106" s="22">
        <v>2.8323830000000001</v>
      </c>
      <c r="O106" s="22">
        <v>2.2528320000000002</v>
      </c>
      <c r="P106" s="22">
        <v>1.465919</v>
      </c>
      <c r="Q106" s="22">
        <v>0.94092880000000001</v>
      </c>
      <c r="R106" s="22">
        <v>0.75386759999999997</v>
      </c>
      <c r="S106" s="22">
        <v>0.82436200000000004</v>
      </c>
      <c r="T106" s="22">
        <v>1.1649959999999999</v>
      </c>
      <c r="U106" s="22">
        <v>1.7488999999999999</v>
      </c>
      <c r="V106" s="22">
        <v>2.557172</v>
      </c>
      <c r="W106" s="22">
        <v>3.5084</v>
      </c>
      <c r="X106" s="22">
        <v>4.732551</v>
      </c>
      <c r="Y106" s="22">
        <v>5.6582809999999997</v>
      </c>
      <c r="Z106" s="22">
        <v>5.8701650000000001</v>
      </c>
      <c r="AA106" s="22">
        <v>5.9295479999999996</v>
      </c>
      <c r="AB106" s="22">
        <v>5.6630089999999997</v>
      </c>
      <c r="AC106" s="22">
        <v>4.9830249999999996</v>
      </c>
      <c r="AD106" s="22">
        <v>4.2365399999999998</v>
      </c>
      <c r="AE106" s="22">
        <v>-0.31793709999999997</v>
      </c>
      <c r="AF106" s="22">
        <v>-0.34083950000000002</v>
      </c>
      <c r="AG106" s="22">
        <v>-0.26299319999999998</v>
      </c>
      <c r="AH106" s="22">
        <v>-0.23498550000000001</v>
      </c>
      <c r="AI106" s="22">
        <v>-0.1820939</v>
      </c>
      <c r="AJ106" s="22">
        <v>-0.14059759999999999</v>
      </c>
      <c r="AK106" s="22">
        <v>-0.13712840000000001</v>
      </c>
      <c r="AL106" s="22">
        <v>-0.14038880000000001</v>
      </c>
      <c r="AM106" s="22">
        <v>-0.1521988</v>
      </c>
      <c r="AN106" s="22">
        <v>-0.1929824</v>
      </c>
      <c r="AO106" s="22">
        <v>-0.2042815</v>
      </c>
      <c r="AP106" s="22">
        <v>-0.2111305</v>
      </c>
      <c r="AQ106" s="22">
        <v>-0.1509858</v>
      </c>
      <c r="AR106" s="22">
        <v>-0.15115390000000001</v>
      </c>
      <c r="AS106" s="22">
        <v>-0.1104477</v>
      </c>
      <c r="AT106" s="22">
        <v>-6.15133E-2</v>
      </c>
      <c r="AU106" s="22">
        <v>0.23549929999999999</v>
      </c>
      <c r="AV106" s="22">
        <v>0.334036</v>
      </c>
      <c r="AW106" s="22">
        <v>0.42261029999999999</v>
      </c>
      <c r="AX106" s="22">
        <v>0.35386030000000002</v>
      </c>
      <c r="AY106" s="22">
        <v>0.22921839999999999</v>
      </c>
      <c r="AZ106" s="22">
        <v>-2.2787200000000001E-2</v>
      </c>
      <c r="BA106" s="22">
        <v>-0.16469339999999999</v>
      </c>
      <c r="BB106" s="22">
        <v>-0.1446248</v>
      </c>
      <c r="BC106" s="22">
        <v>-0.2468031</v>
      </c>
      <c r="BD106" s="22">
        <v>-0.27145029999999998</v>
      </c>
      <c r="BE106" s="22">
        <v>-0.2029627</v>
      </c>
      <c r="BF106" s="22">
        <v>-0.18145729999999999</v>
      </c>
      <c r="BG106" s="22">
        <v>-0.13157099999999999</v>
      </c>
      <c r="BH106" s="22">
        <v>-9.4798199999999999E-2</v>
      </c>
      <c r="BI106" s="22">
        <v>-8.4285700000000005E-2</v>
      </c>
      <c r="BJ106" s="22">
        <v>-8.6622199999999996E-2</v>
      </c>
      <c r="BK106" s="22">
        <v>-9.6868399999999993E-2</v>
      </c>
      <c r="BL106" s="22">
        <v>-0.128164</v>
      </c>
      <c r="BM106" s="22">
        <v>-0.1357409</v>
      </c>
      <c r="BN106" s="22">
        <v>-0.1355721</v>
      </c>
      <c r="BO106" s="22">
        <v>-6.7219500000000001E-2</v>
      </c>
      <c r="BP106" s="22">
        <v>-6.2454299999999997E-2</v>
      </c>
      <c r="BQ106" s="22">
        <v>-1.9274800000000002E-2</v>
      </c>
      <c r="BR106" s="22">
        <v>3.2022000000000002E-2</v>
      </c>
      <c r="BS106" s="22">
        <v>0.33434399999999997</v>
      </c>
      <c r="BT106" s="22">
        <v>0.43559940000000003</v>
      </c>
      <c r="BU106" s="22">
        <v>0.5225476</v>
      </c>
      <c r="BV106" s="22">
        <v>0.44441900000000001</v>
      </c>
      <c r="BW106" s="22">
        <v>0.31232710000000002</v>
      </c>
      <c r="BX106" s="22">
        <v>5.4007600000000003E-2</v>
      </c>
      <c r="BY106" s="22">
        <v>-9.4122300000000006E-2</v>
      </c>
      <c r="BZ106" s="22">
        <v>-8.2066399999999998E-2</v>
      </c>
      <c r="CA106" s="22">
        <v>-0.19753589999999999</v>
      </c>
      <c r="CB106" s="22">
        <v>-0.22339149999999999</v>
      </c>
      <c r="CC106" s="22">
        <v>-0.16138569999999999</v>
      </c>
      <c r="CD106" s="22">
        <v>-0.14438390000000001</v>
      </c>
      <c r="CE106" s="22">
        <v>-9.6578999999999998E-2</v>
      </c>
      <c r="CF106" s="22">
        <v>-6.3077599999999998E-2</v>
      </c>
      <c r="CG106" s="22">
        <v>-4.7687E-2</v>
      </c>
      <c r="CH106" s="22">
        <v>-4.93836E-2</v>
      </c>
      <c r="CI106" s="22">
        <v>-5.85467E-2</v>
      </c>
      <c r="CJ106" s="22">
        <v>-8.3270899999999995E-2</v>
      </c>
      <c r="CK106" s="22">
        <v>-8.8269899999999998E-2</v>
      </c>
      <c r="CL106" s="22">
        <v>-8.3240499999999995E-2</v>
      </c>
      <c r="CM106" s="22">
        <v>-9.2031999999999999E-3</v>
      </c>
      <c r="CN106" s="22">
        <v>-1.0212000000000001E-3</v>
      </c>
      <c r="CO106" s="22">
        <v>4.3871199999999999E-2</v>
      </c>
      <c r="CP106" s="22">
        <v>9.6804299999999996E-2</v>
      </c>
      <c r="CQ106" s="22">
        <v>0.40280369999999999</v>
      </c>
      <c r="CR106" s="22">
        <v>0.5059418</v>
      </c>
      <c r="CS106" s="22">
        <v>0.59176390000000001</v>
      </c>
      <c r="CT106" s="22">
        <v>0.50713969999999997</v>
      </c>
      <c r="CU106" s="22">
        <v>0.36988789999999999</v>
      </c>
      <c r="CV106" s="22">
        <v>0.1071954</v>
      </c>
      <c r="CW106" s="22">
        <v>-4.5245E-2</v>
      </c>
      <c r="CX106" s="22">
        <v>-3.8738700000000001E-2</v>
      </c>
      <c r="CY106" s="22">
        <v>-0.1482687</v>
      </c>
      <c r="CZ106" s="22">
        <v>-0.17533270000000001</v>
      </c>
      <c r="DA106" s="22">
        <v>-0.1198087</v>
      </c>
      <c r="DB106" s="22">
        <v>-0.1073104</v>
      </c>
      <c r="DC106" s="22">
        <v>-6.1587000000000003E-2</v>
      </c>
      <c r="DD106" s="22">
        <v>-3.1357099999999999E-2</v>
      </c>
      <c r="DE106" s="22">
        <v>-1.1088300000000001E-2</v>
      </c>
      <c r="DF106" s="22">
        <v>-1.2145100000000001E-2</v>
      </c>
      <c r="DG106" s="22">
        <v>-2.0225E-2</v>
      </c>
      <c r="DH106" s="22">
        <v>-3.83779E-2</v>
      </c>
      <c r="DI106" s="22">
        <v>-4.0799000000000002E-2</v>
      </c>
      <c r="DJ106" s="22">
        <v>-3.0908999999999999E-2</v>
      </c>
      <c r="DK106" s="22">
        <v>4.8813000000000002E-2</v>
      </c>
      <c r="DL106" s="22">
        <v>6.0411800000000002E-2</v>
      </c>
      <c r="DM106" s="22">
        <v>0.1070173</v>
      </c>
      <c r="DN106" s="22">
        <v>0.1615866</v>
      </c>
      <c r="DO106" s="22">
        <v>0.4712633</v>
      </c>
      <c r="DP106" s="22">
        <v>0.57628429999999997</v>
      </c>
      <c r="DQ106" s="22">
        <v>0.66098020000000002</v>
      </c>
      <c r="DR106" s="22">
        <v>0.56986029999999999</v>
      </c>
      <c r="DS106" s="22">
        <v>0.42744870000000001</v>
      </c>
      <c r="DT106" s="22">
        <v>0.1603832</v>
      </c>
      <c r="DU106" s="22">
        <v>3.6323000000000002E-3</v>
      </c>
      <c r="DV106" s="22">
        <v>4.5890000000000002E-3</v>
      </c>
      <c r="DW106" s="22">
        <v>-7.71347E-2</v>
      </c>
      <c r="DX106" s="22">
        <v>-0.1059435</v>
      </c>
      <c r="DY106" s="22">
        <v>-5.9778100000000001E-2</v>
      </c>
      <c r="DZ106" s="22">
        <v>-5.3782299999999998E-2</v>
      </c>
      <c r="EA106" s="22">
        <v>-1.10642E-2</v>
      </c>
      <c r="EB106" s="22">
        <v>1.4442399999999999E-2</v>
      </c>
      <c r="EC106" s="22">
        <v>4.1754399999999997E-2</v>
      </c>
      <c r="ED106" s="22">
        <v>4.1621499999999999E-2</v>
      </c>
      <c r="EE106" s="22">
        <v>3.5105400000000002E-2</v>
      </c>
      <c r="EF106" s="22">
        <v>2.6440600000000002E-2</v>
      </c>
      <c r="EG106" s="22">
        <v>2.7741600000000002E-2</v>
      </c>
      <c r="EH106" s="22">
        <v>4.4649500000000002E-2</v>
      </c>
      <c r="EI106" s="22">
        <v>0.13257930000000001</v>
      </c>
      <c r="EJ106" s="22">
        <v>0.14911140000000001</v>
      </c>
      <c r="EK106" s="22">
        <v>0.19819010000000001</v>
      </c>
      <c r="EL106" s="22">
        <v>0.25512180000000001</v>
      </c>
      <c r="EM106" s="22">
        <v>0.57010810000000001</v>
      </c>
      <c r="EN106" s="22">
        <v>0.67784759999999999</v>
      </c>
      <c r="EO106" s="22">
        <v>0.76091739999999997</v>
      </c>
      <c r="EP106" s="22">
        <v>0.66041899999999998</v>
      </c>
      <c r="EQ106" s="22">
        <v>0.5105575</v>
      </c>
      <c r="ER106" s="22">
        <v>0.237178</v>
      </c>
      <c r="ES106" s="22">
        <v>7.4203500000000006E-2</v>
      </c>
      <c r="ET106" s="22">
        <v>6.7147399999999996E-2</v>
      </c>
      <c r="EU106" s="22">
        <v>62.568800000000003</v>
      </c>
      <c r="EV106" s="22">
        <v>61.75273</v>
      </c>
      <c r="EW106" s="22">
        <v>60.930579999999999</v>
      </c>
      <c r="EX106" s="22">
        <v>59.849119999999999</v>
      </c>
      <c r="EY106" s="22">
        <v>59.478540000000002</v>
      </c>
      <c r="EZ106" s="22">
        <v>58.874070000000003</v>
      </c>
      <c r="FA106" s="22">
        <v>58.700240000000001</v>
      </c>
      <c r="FB106" s="22">
        <v>61.812719999999999</v>
      </c>
      <c r="FC106" s="22">
        <v>68.767690000000002</v>
      </c>
      <c r="FD106" s="22">
        <v>75.044070000000005</v>
      </c>
      <c r="FE106" s="22">
        <v>80.502970000000005</v>
      </c>
      <c r="FF106" s="22">
        <v>84.279539999999997</v>
      </c>
      <c r="FG106" s="22">
        <v>87.106160000000003</v>
      </c>
      <c r="FH106" s="22">
        <v>89.403880000000001</v>
      </c>
      <c r="FI106" s="22">
        <v>89.898679999999999</v>
      </c>
      <c r="FJ106" s="22">
        <v>89.218609999999998</v>
      </c>
      <c r="FK106" s="22">
        <v>87.761979999999994</v>
      </c>
      <c r="FL106" s="22">
        <v>85.577680000000001</v>
      </c>
      <c r="FM106" s="22">
        <v>82.720339999999993</v>
      </c>
      <c r="FN106" s="22">
        <v>78.273859999999999</v>
      </c>
      <c r="FO106" s="22">
        <v>72.188739999999996</v>
      </c>
      <c r="FP106" s="22">
        <v>67.800470000000004</v>
      </c>
      <c r="FQ106" s="22">
        <v>65.436490000000006</v>
      </c>
      <c r="FR106" s="22">
        <v>63.760759999999998</v>
      </c>
      <c r="FS106" s="22">
        <v>1.5087120000000001</v>
      </c>
      <c r="FT106" s="22">
        <v>6.7865900000000007E-2</v>
      </c>
      <c r="FU106" s="22">
        <v>0.11290650000000001</v>
      </c>
    </row>
    <row r="107" spans="1:177" x14ac:dyDescent="0.3">
      <c r="A107" s="13" t="s">
        <v>226</v>
      </c>
      <c r="B107" s="13" t="s">
        <v>0</v>
      </c>
      <c r="C107" s="13" t="s">
        <v>264</v>
      </c>
      <c r="D107" s="34" t="s">
        <v>247</v>
      </c>
      <c r="E107" s="23" t="s">
        <v>219</v>
      </c>
      <c r="F107" s="23">
        <v>12702</v>
      </c>
      <c r="G107" s="22">
        <v>10.973470000000001</v>
      </c>
      <c r="H107" s="22">
        <v>9.9385189999999994</v>
      </c>
      <c r="I107" s="22">
        <v>9.176831</v>
      </c>
      <c r="J107" s="22">
        <v>8.5989970000000007</v>
      </c>
      <c r="K107" s="22">
        <v>8.3049219999999995</v>
      </c>
      <c r="L107" s="22">
        <v>8.4770090000000007</v>
      </c>
      <c r="M107" s="22">
        <v>8.9478969999999993</v>
      </c>
      <c r="N107" s="22">
        <v>9.0178200000000004</v>
      </c>
      <c r="O107" s="22">
        <v>8.8295929999999991</v>
      </c>
      <c r="P107" s="22">
        <v>8.2555479999999992</v>
      </c>
      <c r="Q107" s="22">
        <v>7.8228289999999996</v>
      </c>
      <c r="R107" s="22">
        <v>7.5593859999999999</v>
      </c>
      <c r="S107" s="22">
        <v>7.3158649999999996</v>
      </c>
      <c r="T107" s="22">
        <v>8.4598289999999992</v>
      </c>
      <c r="U107" s="22">
        <v>9.6873020000000007</v>
      </c>
      <c r="V107" s="22">
        <v>11.184570000000001</v>
      </c>
      <c r="W107" s="22">
        <v>13.081429999999999</v>
      </c>
      <c r="X107" s="22">
        <v>15.180870000000001</v>
      </c>
      <c r="Y107" s="22">
        <v>16.803329999999999</v>
      </c>
      <c r="Z107" s="22">
        <v>16.964580000000002</v>
      </c>
      <c r="AA107" s="22">
        <v>17.346309999999999</v>
      </c>
      <c r="AB107" s="22">
        <v>16.948979999999999</v>
      </c>
      <c r="AC107" s="22">
        <v>15.07024</v>
      </c>
      <c r="AD107" s="22">
        <v>12.74048</v>
      </c>
      <c r="AE107" s="22">
        <v>-1.113076</v>
      </c>
      <c r="AF107" s="22">
        <v>-0.96813689999999997</v>
      </c>
      <c r="AG107" s="22">
        <v>-0.78243830000000003</v>
      </c>
      <c r="AH107" s="22">
        <v>-0.7160223</v>
      </c>
      <c r="AI107" s="22">
        <v>-0.64720860000000002</v>
      </c>
      <c r="AJ107" s="22">
        <v>-0.52713299999999996</v>
      </c>
      <c r="AK107" s="22">
        <v>-0.3015466</v>
      </c>
      <c r="AL107" s="22">
        <v>-0.1767667</v>
      </c>
      <c r="AM107" s="22">
        <v>-0.161881</v>
      </c>
      <c r="AN107" s="22">
        <v>-0.1278213</v>
      </c>
      <c r="AO107" s="22">
        <v>-0.22640160000000001</v>
      </c>
      <c r="AP107" s="22">
        <v>-0.50669229999999998</v>
      </c>
      <c r="AQ107" s="22">
        <v>-0.34189950000000002</v>
      </c>
      <c r="AR107" s="22">
        <v>-0.3463657</v>
      </c>
      <c r="AS107" s="22">
        <v>-0.2472123</v>
      </c>
      <c r="AT107" s="22">
        <v>-0.17157349999999999</v>
      </c>
      <c r="AU107" s="22">
        <v>0.56933</v>
      </c>
      <c r="AV107" s="22">
        <v>0.76711479999999999</v>
      </c>
      <c r="AW107" s="22">
        <v>0.7867478</v>
      </c>
      <c r="AX107" s="22">
        <v>0.65300990000000003</v>
      </c>
      <c r="AY107" s="22">
        <v>0.52421490000000004</v>
      </c>
      <c r="AZ107" s="22">
        <v>-0.44706069999999998</v>
      </c>
      <c r="BA107" s="22">
        <v>-0.85411079999999995</v>
      </c>
      <c r="BB107" s="22">
        <v>-0.80383760000000004</v>
      </c>
      <c r="BC107" s="22">
        <v>-0.97447700000000004</v>
      </c>
      <c r="BD107" s="22">
        <v>-0.83782460000000003</v>
      </c>
      <c r="BE107" s="22">
        <v>-0.6661707</v>
      </c>
      <c r="BF107" s="22">
        <v>-0.61146009999999995</v>
      </c>
      <c r="BG107" s="22">
        <v>-0.5478674</v>
      </c>
      <c r="BH107" s="22">
        <v>-0.43446390000000001</v>
      </c>
      <c r="BI107" s="22">
        <v>-0.20557429999999999</v>
      </c>
      <c r="BJ107" s="22">
        <v>-7.0962499999999998E-2</v>
      </c>
      <c r="BK107" s="22">
        <v>-4.9885400000000003E-2</v>
      </c>
      <c r="BL107" s="22">
        <v>-4.8295999999999999E-3</v>
      </c>
      <c r="BM107" s="22">
        <v>-9.3121999999999996E-2</v>
      </c>
      <c r="BN107" s="22">
        <v>-0.35557650000000002</v>
      </c>
      <c r="BO107" s="22">
        <v>-0.17402519999999999</v>
      </c>
      <c r="BP107" s="22">
        <v>-0.1686204</v>
      </c>
      <c r="BQ107" s="22">
        <v>-5.81488E-2</v>
      </c>
      <c r="BR107" s="22">
        <v>2.1550799999999998E-2</v>
      </c>
      <c r="BS107" s="22">
        <v>0.76565119999999998</v>
      </c>
      <c r="BT107" s="22">
        <v>0.9632328</v>
      </c>
      <c r="BU107" s="22">
        <v>0.97397820000000002</v>
      </c>
      <c r="BV107" s="22">
        <v>0.82968830000000005</v>
      </c>
      <c r="BW107" s="22">
        <v>0.69819209999999998</v>
      </c>
      <c r="BX107" s="22">
        <v>-0.28154709999999999</v>
      </c>
      <c r="BY107" s="22">
        <v>-0.70010870000000003</v>
      </c>
      <c r="BZ107" s="22">
        <v>-0.67026070000000004</v>
      </c>
      <c r="CA107" s="22">
        <v>-0.87848400000000004</v>
      </c>
      <c r="CB107" s="22">
        <v>-0.74757059999999997</v>
      </c>
      <c r="CC107" s="22">
        <v>-0.58564419999999995</v>
      </c>
      <c r="CD107" s="22">
        <v>-0.53904070000000004</v>
      </c>
      <c r="CE107" s="22">
        <v>-0.47906399999999999</v>
      </c>
      <c r="CF107" s="22">
        <v>-0.37028149999999999</v>
      </c>
      <c r="CG107" s="22">
        <v>-0.13910410000000001</v>
      </c>
      <c r="CH107" s="22">
        <v>2.3170999999999999E-3</v>
      </c>
      <c r="CI107" s="22">
        <v>2.7682499999999999E-2</v>
      </c>
      <c r="CJ107" s="22">
        <v>8.0354099999999998E-2</v>
      </c>
      <c r="CK107" s="22">
        <v>-8.1289999999999997E-4</v>
      </c>
      <c r="CL107" s="22">
        <v>-0.25091409999999997</v>
      </c>
      <c r="CM107" s="22">
        <v>-5.7756000000000002E-2</v>
      </c>
      <c r="CN107" s="22">
        <v>-4.5514499999999999E-2</v>
      </c>
      <c r="CO107" s="22">
        <v>7.2795899999999997E-2</v>
      </c>
      <c r="CP107" s="22">
        <v>0.1553081</v>
      </c>
      <c r="CQ107" s="22">
        <v>0.9016227</v>
      </c>
      <c r="CR107" s="22">
        <v>1.099064</v>
      </c>
      <c r="CS107" s="22">
        <v>1.103653</v>
      </c>
      <c r="CT107" s="22">
        <v>0.95205519999999999</v>
      </c>
      <c r="CU107" s="22">
        <v>0.81868810000000003</v>
      </c>
      <c r="CV107" s="22">
        <v>-0.1669129</v>
      </c>
      <c r="CW107" s="22">
        <v>-0.59344730000000001</v>
      </c>
      <c r="CX107" s="22">
        <v>-0.57774570000000003</v>
      </c>
      <c r="CY107" s="22">
        <v>-0.78249109999999999</v>
      </c>
      <c r="CZ107" s="22">
        <v>-0.65731669999999998</v>
      </c>
      <c r="DA107" s="22">
        <v>-0.5051177</v>
      </c>
      <c r="DB107" s="22">
        <v>-0.46662120000000001</v>
      </c>
      <c r="DC107" s="22">
        <v>-0.41026049999999997</v>
      </c>
      <c r="DD107" s="22">
        <v>-0.30609910000000001</v>
      </c>
      <c r="DE107" s="22">
        <v>-7.2634000000000004E-2</v>
      </c>
      <c r="DF107" s="22">
        <v>7.5596700000000003E-2</v>
      </c>
      <c r="DG107" s="22">
        <v>0.1052503</v>
      </c>
      <c r="DH107" s="22">
        <v>0.16553780000000001</v>
      </c>
      <c r="DI107" s="22">
        <v>9.14962E-2</v>
      </c>
      <c r="DJ107" s="22">
        <v>-0.14625170000000001</v>
      </c>
      <c r="DK107" s="22">
        <v>5.8513200000000001E-2</v>
      </c>
      <c r="DL107" s="22">
        <v>7.7591400000000005E-2</v>
      </c>
      <c r="DM107" s="22">
        <v>0.2037407</v>
      </c>
      <c r="DN107" s="22">
        <v>0.28906549999999998</v>
      </c>
      <c r="DO107" s="22">
        <v>1.0375939999999999</v>
      </c>
      <c r="DP107" s="22">
        <v>1.2348939999999999</v>
      </c>
      <c r="DQ107" s="22">
        <v>1.2333289999999999</v>
      </c>
      <c r="DR107" s="22">
        <v>1.074422</v>
      </c>
      <c r="DS107" s="22">
        <v>0.93918409999999997</v>
      </c>
      <c r="DT107" s="22">
        <v>-5.2278699999999997E-2</v>
      </c>
      <c r="DU107" s="22">
        <v>-0.48678589999999999</v>
      </c>
      <c r="DV107" s="22">
        <v>-0.48523080000000002</v>
      </c>
      <c r="DW107" s="22">
        <v>-0.64389249999999998</v>
      </c>
      <c r="DX107" s="22">
        <v>-0.52700440000000004</v>
      </c>
      <c r="DY107" s="22">
        <v>-0.38885009999999998</v>
      </c>
      <c r="DZ107" s="22">
        <v>-0.36205910000000002</v>
      </c>
      <c r="EA107" s="22">
        <v>-0.31091930000000001</v>
      </c>
      <c r="EB107" s="22">
        <v>-0.21342990000000001</v>
      </c>
      <c r="EC107" s="22">
        <v>2.3338399999999999E-2</v>
      </c>
      <c r="ED107" s="22">
        <v>0.1814008</v>
      </c>
      <c r="EE107" s="22">
        <v>0.21724599999999999</v>
      </c>
      <c r="EF107" s="22">
        <v>0.2885296</v>
      </c>
      <c r="EG107" s="22">
        <v>0.2247758</v>
      </c>
      <c r="EH107" s="22">
        <v>4.8640999999999997E-3</v>
      </c>
      <c r="EI107" s="22">
        <v>0.22638749999999999</v>
      </c>
      <c r="EJ107" s="22">
        <v>0.25533679999999997</v>
      </c>
      <c r="EK107" s="22">
        <v>0.39280409999999999</v>
      </c>
      <c r="EL107" s="22">
        <v>0.4821898</v>
      </c>
      <c r="EM107" s="22">
        <v>1.2339150000000001</v>
      </c>
      <c r="EN107" s="22">
        <v>1.431012</v>
      </c>
      <c r="EO107" s="22">
        <v>1.4205589999999999</v>
      </c>
      <c r="EP107" s="22">
        <v>1.251101</v>
      </c>
      <c r="EQ107" s="22">
        <v>1.1131610000000001</v>
      </c>
      <c r="ER107" s="22">
        <v>0.1132349</v>
      </c>
      <c r="ES107" s="22">
        <v>-0.33278380000000002</v>
      </c>
      <c r="ET107" s="22">
        <v>-0.35165390000000002</v>
      </c>
      <c r="EU107" s="22">
        <v>75.442340000000002</v>
      </c>
      <c r="EV107" s="22">
        <v>75.246809999999996</v>
      </c>
      <c r="EW107" s="22">
        <v>73.478080000000006</v>
      </c>
      <c r="EX107" s="22">
        <v>72.096860000000007</v>
      </c>
      <c r="EY107" s="22">
        <v>70.728710000000007</v>
      </c>
      <c r="EZ107" s="22">
        <v>70.678030000000007</v>
      </c>
      <c r="FA107" s="22">
        <v>69.293239999999997</v>
      </c>
      <c r="FB107" s="22">
        <v>71.457189999999997</v>
      </c>
      <c r="FC107" s="22">
        <v>75.622929999999997</v>
      </c>
      <c r="FD107" s="22">
        <v>81.372559999999993</v>
      </c>
      <c r="FE107" s="22">
        <v>85.988619999999997</v>
      </c>
      <c r="FF107" s="22">
        <v>87.452100000000002</v>
      </c>
      <c r="FG107" s="22">
        <v>88.286370000000005</v>
      </c>
      <c r="FH107" s="22">
        <v>88.094399999999993</v>
      </c>
      <c r="FI107" s="22">
        <v>88.849959999999996</v>
      </c>
      <c r="FJ107" s="22">
        <v>89.249690000000001</v>
      </c>
      <c r="FK107" s="22">
        <v>89.247910000000005</v>
      </c>
      <c r="FL107" s="22">
        <v>84.881540000000001</v>
      </c>
      <c r="FM107" s="22">
        <v>81.705359999999999</v>
      </c>
      <c r="FN107" s="22">
        <v>78.296130000000005</v>
      </c>
      <c r="FO107" s="22">
        <v>74.09975</v>
      </c>
      <c r="FP107" s="22">
        <v>70.906930000000003</v>
      </c>
      <c r="FQ107" s="22">
        <v>70.079549999999998</v>
      </c>
      <c r="FR107" s="22">
        <v>70.074200000000005</v>
      </c>
      <c r="FS107" s="22">
        <v>2.70974</v>
      </c>
      <c r="FT107" s="22">
        <v>0.12610740000000001</v>
      </c>
      <c r="FU107" s="22">
        <v>0.2014995</v>
      </c>
    </row>
    <row r="108" spans="1:177" x14ac:dyDescent="0.3">
      <c r="A108" s="13" t="s">
        <v>226</v>
      </c>
      <c r="B108" s="13" t="s">
        <v>0</v>
      </c>
      <c r="C108" s="13" t="s">
        <v>264</v>
      </c>
      <c r="D108" s="34" t="s">
        <v>247</v>
      </c>
      <c r="E108" s="23" t="s">
        <v>220</v>
      </c>
      <c r="F108" s="23">
        <v>7653</v>
      </c>
      <c r="G108" s="22">
        <v>5.9559199999999999</v>
      </c>
      <c r="H108" s="22">
        <v>5.4238970000000002</v>
      </c>
      <c r="I108" s="22">
        <v>5.0319219999999998</v>
      </c>
      <c r="J108" s="22">
        <v>4.6709250000000004</v>
      </c>
      <c r="K108" s="22">
        <v>4.4870200000000002</v>
      </c>
      <c r="L108" s="22">
        <v>4.6238130000000002</v>
      </c>
      <c r="M108" s="22">
        <v>4.9496339999999996</v>
      </c>
      <c r="N108" s="22">
        <v>5.0684230000000001</v>
      </c>
      <c r="O108" s="22">
        <v>5.0029909999999997</v>
      </c>
      <c r="P108" s="22">
        <v>4.6984640000000004</v>
      </c>
      <c r="Q108" s="22">
        <v>4.5911749999999998</v>
      </c>
      <c r="R108" s="22">
        <v>4.3645889999999996</v>
      </c>
      <c r="S108" s="22">
        <v>3.9609480000000001</v>
      </c>
      <c r="T108" s="22">
        <v>4.5485009999999999</v>
      </c>
      <c r="U108" s="22">
        <v>5.2414350000000001</v>
      </c>
      <c r="V108" s="22">
        <v>5.7860779999999998</v>
      </c>
      <c r="W108" s="22">
        <v>6.6807639999999999</v>
      </c>
      <c r="X108" s="22">
        <v>7.7848240000000004</v>
      </c>
      <c r="Y108" s="22">
        <v>8.7206720000000004</v>
      </c>
      <c r="Z108" s="22">
        <v>8.8283159999999992</v>
      </c>
      <c r="AA108" s="22">
        <v>9.2274949999999993</v>
      </c>
      <c r="AB108" s="22">
        <v>9.1498139999999992</v>
      </c>
      <c r="AC108" s="22">
        <v>8.142258</v>
      </c>
      <c r="AD108" s="22">
        <v>6.8606020000000001</v>
      </c>
      <c r="AE108" s="22">
        <v>-0.74760289999999996</v>
      </c>
      <c r="AF108" s="22">
        <v>-0.64451709999999995</v>
      </c>
      <c r="AG108" s="22">
        <v>-0.51704629999999996</v>
      </c>
      <c r="AH108" s="22">
        <v>-0.45932020000000001</v>
      </c>
      <c r="AI108" s="22">
        <v>-0.41385290000000002</v>
      </c>
      <c r="AJ108" s="22">
        <v>-0.3365976</v>
      </c>
      <c r="AK108" s="22">
        <v>-0.1581853</v>
      </c>
      <c r="AL108" s="22">
        <v>-0.13848969999999999</v>
      </c>
      <c r="AM108" s="22">
        <v>-0.16827710000000001</v>
      </c>
      <c r="AN108" s="22">
        <v>-0.1816063</v>
      </c>
      <c r="AO108" s="22">
        <v>-0.20324619999999999</v>
      </c>
      <c r="AP108" s="22">
        <v>-0.3090984</v>
      </c>
      <c r="AQ108" s="22">
        <v>-0.34222469999999999</v>
      </c>
      <c r="AR108" s="22">
        <v>-0.3129265</v>
      </c>
      <c r="AS108" s="22">
        <v>-0.19938629999999999</v>
      </c>
      <c r="AT108" s="22">
        <v>-0.31559910000000002</v>
      </c>
      <c r="AU108" s="22">
        <v>2.2261099999999999E-2</v>
      </c>
      <c r="AV108" s="22">
        <v>0.18143010000000001</v>
      </c>
      <c r="AW108" s="22">
        <v>0.23612659999999999</v>
      </c>
      <c r="AX108" s="22">
        <v>0.1249078</v>
      </c>
      <c r="AY108" s="22">
        <v>5.0881700000000002E-2</v>
      </c>
      <c r="AZ108" s="22">
        <v>-0.39417869999999999</v>
      </c>
      <c r="BA108" s="22">
        <v>-0.64635679999999995</v>
      </c>
      <c r="BB108" s="22">
        <v>-0.63477649999999997</v>
      </c>
      <c r="BC108" s="22">
        <v>-0.64174810000000004</v>
      </c>
      <c r="BD108" s="22">
        <v>-0.54728010000000005</v>
      </c>
      <c r="BE108" s="22">
        <v>-0.43158449999999998</v>
      </c>
      <c r="BF108" s="22">
        <v>-0.38409009999999999</v>
      </c>
      <c r="BG108" s="22">
        <v>-0.34442899999999999</v>
      </c>
      <c r="BH108" s="22">
        <v>-0.27179940000000002</v>
      </c>
      <c r="BI108" s="22">
        <v>-9.2097600000000002E-2</v>
      </c>
      <c r="BJ108" s="22">
        <v>-6.20063E-2</v>
      </c>
      <c r="BK108" s="22">
        <v>-8.7853700000000007E-2</v>
      </c>
      <c r="BL108" s="22">
        <v>-9.4103900000000004E-2</v>
      </c>
      <c r="BM108" s="22">
        <v>-0.10810989999999999</v>
      </c>
      <c r="BN108" s="22">
        <v>-0.20313729999999999</v>
      </c>
      <c r="BO108" s="22">
        <v>-0.2250161</v>
      </c>
      <c r="BP108" s="22">
        <v>-0.1883803</v>
      </c>
      <c r="BQ108" s="22">
        <v>-6.5068100000000004E-2</v>
      </c>
      <c r="BR108" s="22">
        <v>-0.17889279999999999</v>
      </c>
      <c r="BS108" s="22">
        <v>0.16026009999999999</v>
      </c>
      <c r="BT108" s="22">
        <v>0.318934</v>
      </c>
      <c r="BU108" s="22">
        <v>0.36282189999999997</v>
      </c>
      <c r="BV108" s="22">
        <v>0.24795690000000001</v>
      </c>
      <c r="BW108" s="22">
        <v>0.1715893</v>
      </c>
      <c r="BX108" s="22">
        <v>-0.27737289999999998</v>
      </c>
      <c r="BY108" s="22">
        <v>-0.53659749999999995</v>
      </c>
      <c r="BZ108" s="22">
        <v>-0.53891929999999999</v>
      </c>
      <c r="CA108" s="22">
        <v>-0.56843330000000003</v>
      </c>
      <c r="CB108" s="22">
        <v>-0.47993409999999997</v>
      </c>
      <c r="CC108" s="22">
        <v>-0.3723938</v>
      </c>
      <c r="CD108" s="22">
        <v>-0.3319859</v>
      </c>
      <c r="CE108" s="22">
        <v>-0.2963462</v>
      </c>
      <c r="CF108" s="22">
        <v>-0.22692039999999999</v>
      </c>
      <c r="CG108" s="22">
        <v>-4.6325499999999999E-2</v>
      </c>
      <c r="CH108" s="22">
        <v>-9.0340999999999998E-3</v>
      </c>
      <c r="CI108" s="22">
        <v>-3.2152699999999999E-2</v>
      </c>
      <c r="CJ108" s="22">
        <v>-3.3500000000000002E-2</v>
      </c>
      <c r="CK108" s="22">
        <v>-4.2218899999999997E-2</v>
      </c>
      <c r="CL108" s="22">
        <v>-0.1297489</v>
      </c>
      <c r="CM108" s="22">
        <v>-0.14383779999999999</v>
      </c>
      <c r="CN108" s="22">
        <v>-0.10212</v>
      </c>
      <c r="CO108" s="22">
        <v>2.79603E-2</v>
      </c>
      <c r="CP108" s="22">
        <v>-8.4210400000000005E-2</v>
      </c>
      <c r="CQ108" s="22">
        <v>0.25583790000000001</v>
      </c>
      <c r="CR108" s="22">
        <v>0.4141688</v>
      </c>
      <c r="CS108" s="22">
        <v>0.45057059999999999</v>
      </c>
      <c r="CT108" s="22">
        <v>0.33318029999999998</v>
      </c>
      <c r="CU108" s="22">
        <v>0.255191</v>
      </c>
      <c r="CV108" s="22">
        <v>-0.1964735</v>
      </c>
      <c r="CW108" s="22">
        <v>-0.4605786</v>
      </c>
      <c r="CX108" s="22">
        <v>-0.47252889999999997</v>
      </c>
      <c r="CY108" s="22">
        <v>-0.49511850000000002</v>
      </c>
      <c r="CZ108" s="22">
        <v>-0.41258810000000001</v>
      </c>
      <c r="DA108" s="22">
        <v>-0.31320320000000001</v>
      </c>
      <c r="DB108" s="22">
        <v>-0.27988170000000001</v>
      </c>
      <c r="DC108" s="22">
        <v>-0.2482634</v>
      </c>
      <c r="DD108" s="22">
        <v>-0.18204139999999999</v>
      </c>
      <c r="DE108" s="22">
        <v>-5.5329999999999995E-4</v>
      </c>
      <c r="DF108" s="22">
        <v>4.3938199999999997E-2</v>
      </c>
      <c r="DG108" s="22">
        <v>2.3548300000000001E-2</v>
      </c>
      <c r="DH108" s="22">
        <v>2.7103800000000001E-2</v>
      </c>
      <c r="DI108" s="22">
        <v>2.3672200000000001E-2</v>
      </c>
      <c r="DJ108" s="22">
        <v>-5.6360500000000001E-2</v>
      </c>
      <c r="DK108" s="22">
        <v>-6.2659400000000004E-2</v>
      </c>
      <c r="DL108" s="22">
        <v>-1.5859600000000001E-2</v>
      </c>
      <c r="DM108" s="22">
        <v>0.1209887</v>
      </c>
      <c r="DN108" s="22">
        <v>1.04721E-2</v>
      </c>
      <c r="DO108" s="22">
        <v>0.35141549999999999</v>
      </c>
      <c r="DP108" s="22">
        <v>0.50940359999999996</v>
      </c>
      <c r="DQ108" s="22">
        <v>0.53831929999999995</v>
      </c>
      <c r="DR108" s="22">
        <v>0.41840369999999999</v>
      </c>
      <c r="DS108" s="22">
        <v>0.3387927</v>
      </c>
      <c r="DT108" s="22">
        <v>-0.1155742</v>
      </c>
      <c r="DU108" s="22">
        <v>-0.3845596</v>
      </c>
      <c r="DV108" s="22">
        <v>-0.40613840000000001</v>
      </c>
      <c r="DW108" s="22">
        <v>-0.38926359999999999</v>
      </c>
      <c r="DX108" s="22">
        <v>-0.3153511</v>
      </c>
      <c r="DY108" s="22">
        <v>-0.22774140000000001</v>
      </c>
      <c r="DZ108" s="22">
        <v>-0.20465159999999999</v>
      </c>
      <c r="EA108" s="22">
        <v>-0.17883950000000001</v>
      </c>
      <c r="EB108" s="22">
        <v>-0.11724320000000001</v>
      </c>
      <c r="EC108" s="22">
        <v>6.5534400000000007E-2</v>
      </c>
      <c r="ED108" s="22">
        <v>0.1204216</v>
      </c>
      <c r="EE108" s="22">
        <v>0.1039717</v>
      </c>
      <c r="EF108" s="22">
        <v>0.11460620000000001</v>
      </c>
      <c r="EG108" s="22">
        <v>0.11880839999999999</v>
      </c>
      <c r="EH108" s="22">
        <v>4.9600600000000002E-2</v>
      </c>
      <c r="EI108" s="22">
        <v>5.4549199999999999E-2</v>
      </c>
      <c r="EJ108" s="22">
        <v>0.10868659999999999</v>
      </c>
      <c r="EK108" s="22">
        <v>0.2553068</v>
      </c>
      <c r="EL108" s="22">
        <v>0.14717839999999999</v>
      </c>
      <c r="EM108" s="22">
        <v>0.48941459999999998</v>
      </c>
      <c r="EN108" s="22">
        <v>0.64690760000000003</v>
      </c>
      <c r="EO108" s="22">
        <v>0.66501460000000001</v>
      </c>
      <c r="EP108" s="22">
        <v>0.54145290000000001</v>
      </c>
      <c r="EQ108" s="22">
        <v>0.45950020000000003</v>
      </c>
      <c r="ER108" s="22">
        <v>1.2316E-3</v>
      </c>
      <c r="ES108" s="22">
        <v>-0.2748003</v>
      </c>
      <c r="ET108" s="22">
        <v>-0.31028119999999998</v>
      </c>
      <c r="EU108" s="22">
        <v>75.081230000000005</v>
      </c>
      <c r="EV108" s="22">
        <v>74.101529999999997</v>
      </c>
      <c r="EW108" s="22">
        <v>71.162450000000007</v>
      </c>
      <c r="EX108" s="22">
        <v>70.182760000000002</v>
      </c>
      <c r="EY108" s="22">
        <v>67.243679999999998</v>
      </c>
      <c r="EZ108" s="22">
        <v>67.162450000000007</v>
      </c>
      <c r="FA108" s="22">
        <v>66.182760000000002</v>
      </c>
      <c r="FB108" s="22">
        <v>69.121830000000003</v>
      </c>
      <c r="FC108" s="22">
        <v>74.060919999999996</v>
      </c>
      <c r="FD108" s="22">
        <v>80.959389999999999</v>
      </c>
      <c r="FE108" s="22">
        <v>84</v>
      </c>
      <c r="FF108" s="22">
        <v>85.101529999999997</v>
      </c>
      <c r="FG108" s="22">
        <v>85.162450000000007</v>
      </c>
      <c r="FH108" s="22">
        <v>84.182760000000002</v>
      </c>
      <c r="FI108" s="22">
        <v>84.121830000000003</v>
      </c>
      <c r="FJ108" s="22">
        <v>86.101529999999997</v>
      </c>
      <c r="FK108" s="22">
        <v>86.101529999999997</v>
      </c>
      <c r="FL108" s="22">
        <v>80.162450000000007</v>
      </c>
      <c r="FM108" s="22">
        <v>76.203059999999994</v>
      </c>
      <c r="FN108" s="22">
        <v>73.182760000000002</v>
      </c>
      <c r="FO108" s="22">
        <v>70.182760000000002</v>
      </c>
      <c r="FP108" s="22">
        <v>68.182760000000002</v>
      </c>
      <c r="FQ108" s="22">
        <v>68.142139999999998</v>
      </c>
      <c r="FR108" s="22">
        <v>68.142139999999998</v>
      </c>
      <c r="FS108" s="22">
        <v>2.0196179999999999</v>
      </c>
      <c r="FT108" s="22">
        <v>9.2634599999999997E-2</v>
      </c>
      <c r="FU108" s="22">
        <v>0.14064589999999999</v>
      </c>
    </row>
    <row r="109" spans="1:177" x14ac:dyDescent="0.3">
      <c r="A109" s="13" t="s">
        <v>226</v>
      </c>
      <c r="B109" s="13" t="s">
        <v>0</v>
      </c>
      <c r="C109" s="13" t="s">
        <v>264</v>
      </c>
      <c r="D109" s="34" t="s">
        <v>247</v>
      </c>
      <c r="E109" s="23" t="s">
        <v>221</v>
      </c>
      <c r="F109" s="23">
        <v>5049</v>
      </c>
      <c r="G109" s="22">
        <v>5.02088</v>
      </c>
      <c r="H109" s="22">
        <v>4.5140710000000004</v>
      </c>
      <c r="I109" s="22">
        <v>4.1461839999999999</v>
      </c>
      <c r="J109" s="22">
        <v>3.9289689999999999</v>
      </c>
      <c r="K109" s="22">
        <v>3.818238</v>
      </c>
      <c r="L109" s="22">
        <v>3.8539940000000001</v>
      </c>
      <c r="M109" s="22">
        <v>3.997252</v>
      </c>
      <c r="N109" s="22">
        <v>3.9521869999999999</v>
      </c>
      <c r="O109" s="22">
        <v>3.8385340000000001</v>
      </c>
      <c r="P109" s="22">
        <v>3.5667599999999999</v>
      </c>
      <c r="Q109" s="22">
        <v>3.2394219999999998</v>
      </c>
      <c r="R109" s="22">
        <v>3.2047659999999998</v>
      </c>
      <c r="S109" s="22">
        <v>3.3681749999999999</v>
      </c>
      <c r="T109" s="22">
        <v>3.916032</v>
      </c>
      <c r="U109" s="22">
        <v>4.4460579999999998</v>
      </c>
      <c r="V109" s="22">
        <v>5.4030620000000003</v>
      </c>
      <c r="W109" s="22">
        <v>6.4087160000000001</v>
      </c>
      <c r="X109" s="22">
        <v>7.4024140000000003</v>
      </c>
      <c r="Y109" s="22">
        <v>8.0879329999999996</v>
      </c>
      <c r="Z109" s="22">
        <v>8.1540470000000003</v>
      </c>
      <c r="AA109" s="22">
        <v>8.1366879999999995</v>
      </c>
      <c r="AB109" s="22">
        <v>7.8106210000000003</v>
      </c>
      <c r="AC109" s="22">
        <v>6.9360119999999998</v>
      </c>
      <c r="AD109" s="22">
        <v>5.8894780000000004</v>
      </c>
      <c r="AE109" s="22">
        <v>-0.45273210000000003</v>
      </c>
      <c r="AF109" s="22">
        <v>-0.41080179999999999</v>
      </c>
      <c r="AG109" s="22">
        <v>-0.34174870000000002</v>
      </c>
      <c r="AH109" s="22">
        <v>-0.32611129999999999</v>
      </c>
      <c r="AI109" s="22">
        <v>-0.2999618</v>
      </c>
      <c r="AJ109" s="22">
        <v>-0.2527413</v>
      </c>
      <c r="AK109" s="22">
        <v>-0.20994889999999999</v>
      </c>
      <c r="AL109" s="22">
        <v>-0.1077086</v>
      </c>
      <c r="AM109" s="22">
        <v>-5.7088699999999999E-2</v>
      </c>
      <c r="AN109" s="22">
        <v>-1.9438199999999999E-2</v>
      </c>
      <c r="AO109" s="22">
        <v>-0.1037459</v>
      </c>
      <c r="AP109" s="22">
        <v>-0.2874526</v>
      </c>
      <c r="AQ109" s="22">
        <v>-9.98275E-2</v>
      </c>
      <c r="AR109" s="22">
        <v>-0.1478603</v>
      </c>
      <c r="AS109" s="22">
        <v>-0.17390449999999999</v>
      </c>
      <c r="AT109" s="22">
        <v>1.8437800000000001E-2</v>
      </c>
      <c r="AU109" s="22">
        <v>0.4227129</v>
      </c>
      <c r="AV109" s="22">
        <v>0.46006560000000002</v>
      </c>
      <c r="AW109" s="22">
        <v>0.42877969999999999</v>
      </c>
      <c r="AX109" s="22">
        <v>0.425929</v>
      </c>
      <c r="AY109" s="22">
        <v>0.37411430000000001</v>
      </c>
      <c r="AZ109" s="22">
        <v>-0.15334010000000001</v>
      </c>
      <c r="BA109" s="22">
        <v>-0.30416959999999998</v>
      </c>
      <c r="BB109" s="22">
        <v>-0.25021260000000001</v>
      </c>
      <c r="BC109" s="22">
        <v>-0.36492819999999998</v>
      </c>
      <c r="BD109" s="22">
        <v>-0.32517990000000002</v>
      </c>
      <c r="BE109" s="22">
        <v>-0.2638741</v>
      </c>
      <c r="BF109" s="22">
        <v>-0.2540635</v>
      </c>
      <c r="BG109" s="22">
        <v>-0.22930220000000001</v>
      </c>
      <c r="BH109" s="22">
        <v>-0.1867095</v>
      </c>
      <c r="BI109" s="22">
        <v>-0.14018639999999999</v>
      </c>
      <c r="BJ109" s="22">
        <v>-3.4678E-2</v>
      </c>
      <c r="BK109" s="22">
        <v>2.0354899999999999E-2</v>
      </c>
      <c r="BL109" s="22">
        <v>6.6763500000000003E-2</v>
      </c>
      <c r="BM109" s="22">
        <v>-1.09633E-2</v>
      </c>
      <c r="BN109" s="22">
        <v>-0.18015439999999999</v>
      </c>
      <c r="BO109" s="22">
        <v>2.0321499999999999E-2</v>
      </c>
      <c r="BP109" s="22">
        <v>-2.1277899999999999E-2</v>
      </c>
      <c r="BQ109" s="22">
        <v>-4.1034599999999997E-2</v>
      </c>
      <c r="BR109" s="22">
        <v>0.154859</v>
      </c>
      <c r="BS109" s="22">
        <v>0.56230000000000002</v>
      </c>
      <c r="BT109" s="22">
        <v>0.59985350000000004</v>
      </c>
      <c r="BU109" s="22">
        <v>0.5669187</v>
      </c>
      <c r="BV109" s="22">
        <v>0.55267129999999998</v>
      </c>
      <c r="BW109" s="22">
        <v>0.49878840000000002</v>
      </c>
      <c r="BX109" s="22">
        <v>-3.6237699999999998E-2</v>
      </c>
      <c r="BY109" s="22">
        <v>-0.19622980000000001</v>
      </c>
      <c r="BZ109" s="22">
        <v>-0.15729960000000001</v>
      </c>
      <c r="CA109" s="22">
        <v>-0.30411559999999999</v>
      </c>
      <c r="CB109" s="22">
        <v>-0.26587840000000001</v>
      </c>
      <c r="CC109" s="22">
        <v>-0.2099384</v>
      </c>
      <c r="CD109" s="22">
        <v>-0.2041635</v>
      </c>
      <c r="CE109" s="22">
        <v>-0.18036350000000001</v>
      </c>
      <c r="CF109" s="22">
        <v>-0.14097609999999999</v>
      </c>
      <c r="CG109" s="22">
        <v>-9.1869199999999998E-2</v>
      </c>
      <c r="CH109" s="22">
        <v>1.5902800000000002E-2</v>
      </c>
      <c r="CI109" s="22">
        <v>7.3992100000000005E-2</v>
      </c>
      <c r="CJ109" s="22">
        <v>0.12646650000000001</v>
      </c>
      <c r="CK109" s="22">
        <v>5.3297700000000003E-2</v>
      </c>
      <c r="CL109" s="22">
        <v>-0.1058399</v>
      </c>
      <c r="CM109" s="22">
        <v>0.1035363</v>
      </c>
      <c r="CN109" s="22">
        <v>6.6392599999999996E-2</v>
      </c>
      <c r="CO109" s="22">
        <v>5.0990599999999997E-2</v>
      </c>
      <c r="CP109" s="22">
        <v>0.24934390000000001</v>
      </c>
      <c r="CQ109" s="22">
        <v>0.65897760000000005</v>
      </c>
      <c r="CR109" s="22">
        <v>0.69667020000000002</v>
      </c>
      <c r="CS109" s="22">
        <v>0.6625934</v>
      </c>
      <c r="CT109" s="22">
        <v>0.64045260000000004</v>
      </c>
      <c r="CU109" s="22">
        <v>0.58513729999999997</v>
      </c>
      <c r="CV109" s="22">
        <v>4.48671E-2</v>
      </c>
      <c r="CW109" s="22">
        <v>-0.1214711</v>
      </c>
      <c r="CX109" s="22">
        <v>-9.2948299999999998E-2</v>
      </c>
      <c r="CY109" s="22">
        <v>-0.24330289999999999</v>
      </c>
      <c r="CZ109" s="22">
        <v>-0.20657690000000001</v>
      </c>
      <c r="DA109" s="22">
        <v>-0.15600269999999999</v>
      </c>
      <c r="DB109" s="22">
        <v>-0.15426339999999999</v>
      </c>
      <c r="DC109" s="22">
        <v>-0.13142490000000001</v>
      </c>
      <c r="DD109" s="22">
        <v>-9.52427E-2</v>
      </c>
      <c r="DE109" s="22">
        <v>-4.3552E-2</v>
      </c>
      <c r="DF109" s="22">
        <v>6.6483500000000001E-2</v>
      </c>
      <c r="DG109" s="22">
        <v>0.1276293</v>
      </c>
      <c r="DH109" s="22">
        <v>0.18616959999999999</v>
      </c>
      <c r="DI109" s="22">
        <v>0.1175587</v>
      </c>
      <c r="DJ109" s="22">
        <v>-3.1525400000000002E-2</v>
      </c>
      <c r="DK109" s="22">
        <v>0.1867511</v>
      </c>
      <c r="DL109" s="22">
        <v>0.15406310000000001</v>
      </c>
      <c r="DM109" s="22">
        <v>0.1430159</v>
      </c>
      <c r="DN109" s="22">
        <v>0.34382889999999999</v>
      </c>
      <c r="DO109" s="22">
        <v>0.75565519999999997</v>
      </c>
      <c r="DP109" s="22">
        <v>0.79348700000000005</v>
      </c>
      <c r="DQ109" s="22">
        <v>0.75826800000000005</v>
      </c>
      <c r="DR109" s="22">
        <v>0.72823389999999999</v>
      </c>
      <c r="DS109" s="22">
        <v>0.67148629999999998</v>
      </c>
      <c r="DT109" s="22">
        <v>0.1259719</v>
      </c>
      <c r="DU109" s="22">
        <v>-4.6712400000000001E-2</v>
      </c>
      <c r="DV109" s="22">
        <v>-2.85971E-2</v>
      </c>
      <c r="DW109" s="22">
        <v>-0.1554991</v>
      </c>
      <c r="DX109" s="22">
        <v>-0.12095499999999999</v>
      </c>
      <c r="DY109" s="22">
        <v>-7.8128100000000006E-2</v>
      </c>
      <c r="DZ109" s="22">
        <v>-8.2215700000000003E-2</v>
      </c>
      <c r="EA109" s="22">
        <v>-6.0765199999999998E-2</v>
      </c>
      <c r="EB109" s="22">
        <v>-2.9210900000000001E-2</v>
      </c>
      <c r="EC109" s="22">
        <v>2.6210500000000001E-2</v>
      </c>
      <c r="ED109" s="22">
        <v>0.1395141</v>
      </c>
      <c r="EE109" s="22">
        <v>0.2050728</v>
      </c>
      <c r="EF109" s="22">
        <v>0.27237119999999998</v>
      </c>
      <c r="EG109" s="22">
        <v>0.21034130000000001</v>
      </c>
      <c r="EH109" s="22">
        <v>7.5772900000000004E-2</v>
      </c>
      <c r="EI109" s="22">
        <v>0.30690000000000001</v>
      </c>
      <c r="EJ109" s="22">
        <v>0.28064549999999999</v>
      </c>
      <c r="EK109" s="22">
        <v>0.27588570000000001</v>
      </c>
      <c r="EL109" s="22">
        <v>0.48025010000000001</v>
      </c>
      <c r="EM109" s="22">
        <v>0.89524230000000005</v>
      </c>
      <c r="EN109" s="22">
        <v>0.93327490000000002</v>
      </c>
      <c r="EO109" s="22">
        <v>0.89640699999999995</v>
      </c>
      <c r="EP109" s="22">
        <v>0.85497630000000002</v>
      </c>
      <c r="EQ109" s="22">
        <v>0.79616039999999999</v>
      </c>
      <c r="ER109" s="22">
        <v>0.24307429999999999</v>
      </c>
      <c r="ES109" s="22">
        <v>6.1227400000000001E-2</v>
      </c>
      <c r="ET109" s="22">
        <v>6.4315899999999995E-2</v>
      </c>
      <c r="EU109" s="22">
        <v>75.986590000000007</v>
      </c>
      <c r="EV109" s="22">
        <v>76.973190000000002</v>
      </c>
      <c r="EW109" s="22">
        <v>76.968720000000005</v>
      </c>
      <c r="EX109" s="22">
        <v>74.982119999999995</v>
      </c>
      <c r="EY109" s="22">
        <v>75.982119999999995</v>
      </c>
      <c r="EZ109" s="22">
        <v>75.97766</v>
      </c>
      <c r="FA109" s="22">
        <v>73.982119999999995</v>
      </c>
      <c r="FB109" s="22">
        <v>74.97766</v>
      </c>
      <c r="FC109" s="22">
        <v>77.97766</v>
      </c>
      <c r="FD109" s="22">
        <v>81.995530000000002</v>
      </c>
      <c r="FE109" s="22">
        <v>88.986590000000007</v>
      </c>
      <c r="FF109" s="22">
        <v>90.995530000000002</v>
      </c>
      <c r="FG109" s="22">
        <v>92.995530000000002</v>
      </c>
      <c r="FH109" s="22">
        <v>93.991060000000004</v>
      </c>
      <c r="FI109" s="22">
        <v>95.97766</v>
      </c>
      <c r="FJ109" s="22">
        <v>93.995530000000002</v>
      </c>
      <c r="FK109" s="22">
        <v>93.991060000000004</v>
      </c>
      <c r="FL109" s="22">
        <v>91.995530000000002</v>
      </c>
      <c r="FM109" s="22">
        <v>90</v>
      </c>
      <c r="FN109" s="22">
        <v>86.004469999999998</v>
      </c>
      <c r="FO109" s="22">
        <v>80.004469999999998</v>
      </c>
      <c r="FP109" s="22">
        <v>75.013409999999993</v>
      </c>
      <c r="FQ109" s="22">
        <v>73</v>
      </c>
      <c r="FR109" s="22">
        <v>72.986590000000007</v>
      </c>
      <c r="FS109" s="22">
        <v>1.7918179999999999</v>
      </c>
      <c r="FT109" s="22">
        <v>8.50215E-2</v>
      </c>
      <c r="FU109" s="22">
        <v>0.144257</v>
      </c>
    </row>
    <row r="110" spans="1:177" x14ac:dyDescent="0.3">
      <c r="A110" s="13" t="s">
        <v>226</v>
      </c>
      <c r="B110" s="13" t="s">
        <v>0</v>
      </c>
      <c r="C110" s="13" t="s">
        <v>264</v>
      </c>
      <c r="D110" s="34" t="s">
        <v>236</v>
      </c>
      <c r="E110" s="23" t="s">
        <v>219</v>
      </c>
      <c r="F110" s="23">
        <v>11945</v>
      </c>
      <c r="G110" s="22">
        <v>6.2505920000000001</v>
      </c>
      <c r="H110" s="22">
        <v>5.7078720000000001</v>
      </c>
      <c r="I110" s="22">
        <v>5.331995</v>
      </c>
      <c r="J110" s="22">
        <v>5.1509970000000003</v>
      </c>
      <c r="K110" s="22">
        <v>5.1855370000000001</v>
      </c>
      <c r="L110" s="22">
        <v>5.5577540000000001</v>
      </c>
      <c r="M110" s="22">
        <v>6.1460290000000004</v>
      </c>
      <c r="N110" s="22">
        <v>6.2654350000000001</v>
      </c>
      <c r="O110" s="22">
        <v>5.6477849999999998</v>
      </c>
      <c r="P110" s="22">
        <v>4.6222440000000002</v>
      </c>
      <c r="Q110" s="22">
        <v>3.4683139999999999</v>
      </c>
      <c r="R110" s="22">
        <v>2.5744090000000002</v>
      </c>
      <c r="S110" s="22">
        <v>1.998723</v>
      </c>
      <c r="T110" s="22">
        <v>1.893729</v>
      </c>
      <c r="U110" s="22">
        <v>2.2020040000000001</v>
      </c>
      <c r="V110" s="22">
        <v>3.0902989999999999</v>
      </c>
      <c r="W110" s="22">
        <v>4.5931940000000004</v>
      </c>
      <c r="X110" s="22">
        <v>6.6358629999999996</v>
      </c>
      <c r="Y110" s="22">
        <v>8.469576</v>
      </c>
      <c r="Z110" s="22">
        <v>9.528098</v>
      </c>
      <c r="AA110" s="22">
        <v>10.1821</v>
      </c>
      <c r="AB110" s="22">
        <v>9.6985690000000009</v>
      </c>
      <c r="AC110" s="22">
        <v>8.4886599999999994</v>
      </c>
      <c r="AD110" s="22">
        <v>7.1752779999999996</v>
      </c>
      <c r="AE110" s="22">
        <v>-0.57805819999999997</v>
      </c>
      <c r="AF110" s="22">
        <v>-0.59031370000000005</v>
      </c>
      <c r="AG110" s="22">
        <v>-0.48776330000000001</v>
      </c>
      <c r="AH110" s="22">
        <v>-0.39727839999999998</v>
      </c>
      <c r="AI110" s="22">
        <v>-0.31856069999999997</v>
      </c>
      <c r="AJ110" s="22">
        <v>-0.27956310000000001</v>
      </c>
      <c r="AK110" s="22">
        <v>-0.25875429999999999</v>
      </c>
      <c r="AL110" s="22">
        <v>-0.2517645</v>
      </c>
      <c r="AM110" s="22">
        <v>-0.25662760000000001</v>
      </c>
      <c r="AN110" s="22">
        <v>-0.25074370000000001</v>
      </c>
      <c r="AO110" s="22">
        <v>-0.29052</v>
      </c>
      <c r="AP110" s="22">
        <v>-0.363091</v>
      </c>
      <c r="AQ110" s="22">
        <v>-0.42462699999999998</v>
      </c>
      <c r="AR110" s="22">
        <v>-0.41320210000000002</v>
      </c>
      <c r="AS110" s="22">
        <v>-0.38267640000000003</v>
      </c>
      <c r="AT110" s="22">
        <v>-0.33049299999999998</v>
      </c>
      <c r="AU110" s="22">
        <v>6.2953099999999998E-2</v>
      </c>
      <c r="AV110" s="22">
        <v>0.11571430000000001</v>
      </c>
      <c r="AW110" s="22">
        <v>0.1944014</v>
      </c>
      <c r="AX110" s="22">
        <v>0.2886514</v>
      </c>
      <c r="AY110" s="22">
        <v>0.21092050000000001</v>
      </c>
      <c r="AZ110" s="22">
        <v>-0.13514870000000001</v>
      </c>
      <c r="BA110" s="22">
        <v>-0.27139970000000002</v>
      </c>
      <c r="BB110" s="22">
        <v>-0.2077039</v>
      </c>
      <c r="BC110" s="22">
        <v>-0.48675619999999997</v>
      </c>
      <c r="BD110" s="22">
        <v>-0.50392579999999998</v>
      </c>
      <c r="BE110" s="22">
        <v>-0.4118907</v>
      </c>
      <c r="BF110" s="22">
        <v>-0.32807930000000002</v>
      </c>
      <c r="BG110" s="22">
        <v>-0.25322869999999997</v>
      </c>
      <c r="BH110" s="22">
        <v>-0.21713679999999999</v>
      </c>
      <c r="BI110" s="22">
        <v>-0.1884585</v>
      </c>
      <c r="BJ110" s="22">
        <v>-0.1774347</v>
      </c>
      <c r="BK110" s="22">
        <v>-0.1864122</v>
      </c>
      <c r="BL110" s="22">
        <v>-0.17993700000000001</v>
      </c>
      <c r="BM110" s="22">
        <v>-0.2189132</v>
      </c>
      <c r="BN110" s="22">
        <v>-0.287746</v>
      </c>
      <c r="BO110" s="22">
        <v>-0.34313880000000002</v>
      </c>
      <c r="BP110" s="22">
        <v>-0.32769749999999997</v>
      </c>
      <c r="BQ110" s="22">
        <v>-0.29228749999999998</v>
      </c>
      <c r="BR110" s="22">
        <v>-0.23439599999999999</v>
      </c>
      <c r="BS110" s="22">
        <v>0.16457060000000001</v>
      </c>
      <c r="BT110" s="22">
        <v>0.22016540000000001</v>
      </c>
      <c r="BU110" s="22">
        <v>0.29610409999999998</v>
      </c>
      <c r="BV110" s="22">
        <v>0.38342809999999999</v>
      </c>
      <c r="BW110" s="22">
        <v>0.30364089999999999</v>
      </c>
      <c r="BX110" s="22">
        <v>-4.5214799999999999E-2</v>
      </c>
      <c r="BY110" s="22">
        <v>-0.18506719999999999</v>
      </c>
      <c r="BZ110" s="22">
        <v>-0.13033500000000001</v>
      </c>
      <c r="CA110" s="22">
        <v>-0.42352070000000003</v>
      </c>
      <c r="CB110" s="22">
        <v>-0.44409379999999998</v>
      </c>
      <c r="CC110" s="22">
        <v>-0.35934169999999999</v>
      </c>
      <c r="CD110" s="22">
        <v>-0.28015220000000002</v>
      </c>
      <c r="CE110" s="22">
        <v>-0.2079799</v>
      </c>
      <c r="CF110" s="22">
        <v>-0.17390050000000001</v>
      </c>
      <c r="CG110" s="22">
        <v>-0.1397719</v>
      </c>
      <c r="CH110" s="22">
        <v>-0.12595400000000001</v>
      </c>
      <c r="CI110" s="22">
        <v>-0.13778119999999999</v>
      </c>
      <c r="CJ110" s="22">
        <v>-0.1308965</v>
      </c>
      <c r="CK110" s="22">
        <v>-0.16931840000000001</v>
      </c>
      <c r="CL110" s="22">
        <v>-0.2355623</v>
      </c>
      <c r="CM110" s="22">
        <v>-0.28670020000000002</v>
      </c>
      <c r="CN110" s="22">
        <v>-0.26847710000000002</v>
      </c>
      <c r="CO110" s="22">
        <v>-0.22968440000000001</v>
      </c>
      <c r="CP110" s="22">
        <v>-0.1678395</v>
      </c>
      <c r="CQ110" s="22">
        <v>0.23495060000000001</v>
      </c>
      <c r="CR110" s="22">
        <v>0.29250779999999998</v>
      </c>
      <c r="CS110" s="22">
        <v>0.36654310000000001</v>
      </c>
      <c r="CT110" s="22">
        <v>0.44907019999999997</v>
      </c>
      <c r="CU110" s="22">
        <v>0.36785869999999998</v>
      </c>
      <c r="CV110" s="22">
        <v>1.70732E-2</v>
      </c>
      <c r="CW110" s="22">
        <v>-0.12527350000000001</v>
      </c>
      <c r="CX110" s="22">
        <v>-7.6749600000000001E-2</v>
      </c>
      <c r="CY110" s="22">
        <v>-0.36028520000000003</v>
      </c>
      <c r="CZ110" s="22">
        <v>-0.38426179999999999</v>
      </c>
      <c r="DA110" s="22">
        <v>-0.30679260000000003</v>
      </c>
      <c r="DB110" s="22">
        <v>-0.23222509999999999</v>
      </c>
      <c r="DC110" s="22">
        <v>-0.16273119999999999</v>
      </c>
      <c r="DD110" s="22">
        <v>-0.13066420000000001</v>
      </c>
      <c r="DE110" s="22">
        <v>-9.1085299999999994E-2</v>
      </c>
      <c r="DF110" s="22">
        <v>-7.4473300000000006E-2</v>
      </c>
      <c r="DG110" s="22">
        <v>-8.9150300000000002E-2</v>
      </c>
      <c r="DH110" s="22">
        <v>-8.1855999999999998E-2</v>
      </c>
      <c r="DI110" s="22">
        <v>-0.1197237</v>
      </c>
      <c r="DJ110" s="22">
        <v>-0.1833786</v>
      </c>
      <c r="DK110" s="22">
        <v>-0.23026170000000001</v>
      </c>
      <c r="DL110" s="22">
        <v>-0.20925679999999999</v>
      </c>
      <c r="DM110" s="22">
        <v>-0.16708139999999999</v>
      </c>
      <c r="DN110" s="22">
        <v>-0.1012829</v>
      </c>
      <c r="DO110" s="22">
        <v>0.30533070000000001</v>
      </c>
      <c r="DP110" s="22">
        <v>0.36485030000000002</v>
      </c>
      <c r="DQ110" s="22">
        <v>0.43698209999999998</v>
      </c>
      <c r="DR110" s="22">
        <v>0.51471219999999995</v>
      </c>
      <c r="DS110" s="22">
        <v>0.43207649999999997</v>
      </c>
      <c r="DT110" s="22">
        <v>7.9361200000000007E-2</v>
      </c>
      <c r="DU110" s="22">
        <v>-6.5479899999999994E-2</v>
      </c>
      <c r="DV110" s="22">
        <v>-2.3164199999999999E-2</v>
      </c>
      <c r="DW110" s="22">
        <v>-0.26898319999999998</v>
      </c>
      <c r="DX110" s="22">
        <v>-0.29787380000000002</v>
      </c>
      <c r="DY110" s="22">
        <v>-0.23091999999999999</v>
      </c>
      <c r="DZ110" s="22">
        <v>-0.163026</v>
      </c>
      <c r="EA110" s="22">
        <v>-9.7399200000000005E-2</v>
      </c>
      <c r="EB110" s="22">
        <v>-6.8237900000000004E-2</v>
      </c>
      <c r="EC110" s="22">
        <v>-2.0789499999999999E-2</v>
      </c>
      <c r="ED110" s="22">
        <v>-1.4339999999999999E-4</v>
      </c>
      <c r="EE110" s="22">
        <v>-1.8934900000000001E-2</v>
      </c>
      <c r="EF110" s="22">
        <v>-1.10493E-2</v>
      </c>
      <c r="EG110" s="22">
        <v>-4.8116800000000001E-2</v>
      </c>
      <c r="EH110" s="22">
        <v>-0.10803359999999999</v>
      </c>
      <c r="EI110" s="22">
        <v>-0.1487734</v>
      </c>
      <c r="EJ110" s="22">
        <v>-0.12375220000000001</v>
      </c>
      <c r="EK110" s="22">
        <v>-7.6692499999999997E-2</v>
      </c>
      <c r="EL110" s="22">
        <v>-5.1859000000000002E-3</v>
      </c>
      <c r="EM110" s="22">
        <v>0.40694829999999999</v>
      </c>
      <c r="EN110" s="22">
        <v>0.46930129999999998</v>
      </c>
      <c r="EO110" s="22">
        <v>0.53868479999999996</v>
      </c>
      <c r="EP110" s="22">
        <v>0.60948899999999995</v>
      </c>
      <c r="EQ110" s="22">
        <v>0.52479679999999995</v>
      </c>
      <c r="ER110" s="22">
        <v>0.16929520000000001</v>
      </c>
      <c r="ES110" s="22">
        <v>2.0852699999999998E-2</v>
      </c>
      <c r="ET110" s="22">
        <v>5.4204700000000001E-2</v>
      </c>
      <c r="EU110" s="22">
        <v>60.819099999999999</v>
      </c>
      <c r="EV110" s="22">
        <v>60.609380000000002</v>
      </c>
      <c r="EW110" s="22">
        <v>60.163559999999997</v>
      </c>
      <c r="EX110" s="22">
        <v>60.096499999999999</v>
      </c>
      <c r="EY110" s="22">
        <v>59.855849999999997</v>
      </c>
      <c r="EZ110" s="22">
        <v>59.712269999999997</v>
      </c>
      <c r="FA110" s="22">
        <v>59.569879999999998</v>
      </c>
      <c r="FB110" s="22">
        <v>60.59093</v>
      </c>
      <c r="FC110" s="22">
        <v>62.332529999999998</v>
      </c>
      <c r="FD110" s="22">
        <v>64.960250000000002</v>
      </c>
      <c r="FE110" s="22">
        <v>68.171480000000003</v>
      </c>
      <c r="FF110" s="22">
        <v>70.768550000000005</v>
      </c>
      <c r="FG110" s="22">
        <v>72.874520000000004</v>
      </c>
      <c r="FH110" s="22">
        <v>74.059340000000006</v>
      </c>
      <c r="FI110" s="22">
        <v>74.19359</v>
      </c>
      <c r="FJ110" s="22">
        <v>73.852090000000004</v>
      </c>
      <c r="FK110" s="22">
        <v>72.920249999999996</v>
      </c>
      <c r="FL110" s="22">
        <v>71.288269999999997</v>
      </c>
      <c r="FM110" s="22">
        <v>69.318560000000005</v>
      </c>
      <c r="FN110" s="22">
        <v>66.476129999999998</v>
      </c>
      <c r="FO110" s="22">
        <v>63.320540000000001</v>
      </c>
      <c r="FP110" s="22">
        <v>61.646680000000003</v>
      </c>
      <c r="FQ110" s="22">
        <v>61.139180000000003</v>
      </c>
      <c r="FR110" s="22">
        <v>60.816380000000002</v>
      </c>
      <c r="FS110" s="22">
        <v>1.6368799999999999</v>
      </c>
      <c r="FT110" s="22">
        <v>7.0839799999999994E-2</v>
      </c>
      <c r="FU110" s="22">
        <v>0.1143424</v>
      </c>
    </row>
    <row r="111" spans="1:177" x14ac:dyDescent="0.3">
      <c r="A111" s="13" t="s">
        <v>226</v>
      </c>
      <c r="B111" s="13" t="s">
        <v>0</v>
      </c>
      <c r="C111" s="13" t="s">
        <v>264</v>
      </c>
      <c r="D111" s="34" t="s">
        <v>236</v>
      </c>
      <c r="E111" s="23" t="s">
        <v>220</v>
      </c>
      <c r="F111" s="23">
        <v>7207</v>
      </c>
      <c r="G111" s="22">
        <v>3.5625789999999999</v>
      </c>
      <c r="H111" s="22">
        <v>3.25623</v>
      </c>
      <c r="I111" s="22">
        <v>3.0503999999999998</v>
      </c>
      <c r="J111" s="22">
        <v>2.9300600000000001</v>
      </c>
      <c r="K111" s="22">
        <v>2.9143029999999999</v>
      </c>
      <c r="L111" s="22">
        <v>3.141454</v>
      </c>
      <c r="M111" s="22">
        <v>3.5518779999999999</v>
      </c>
      <c r="N111" s="22">
        <v>3.75623</v>
      </c>
      <c r="O111" s="22">
        <v>3.523339</v>
      </c>
      <c r="P111" s="22">
        <v>3.0882450000000001</v>
      </c>
      <c r="Q111" s="22">
        <v>2.6314440000000001</v>
      </c>
      <c r="R111" s="22">
        <v>2.233438</v>
      </c>
      <c r="S111" s="22">
        <v>1.9859830000000001</v>
      </c>
      <c r="T111" s="22">
        <v>1.8720129999999999</v>
      </c>
      <c r="U111" s="22">
        <v>1.980569</v>
      </c>
      <c r="V111" s="22">
        <v>2.3411010000000001</v>
      </c>
      <c r="W111" s="22">
        <v>3.0080339999999999</v>
      </c>
      <c r="X111" s="22">
        <v>4.0017670000000001</v>
      </c>
      <c r="Y111" s="22">
        <v>4.9209550000000002</v>
      </c>
      <c r="Z111" s="22">
        <v>5.465211</v>
      </c>
      <c r="AA111" s="22">
        <v>5.88523</v>
      </c>
      <c r="AB111" s="22">
        <v>5.5938879999999997</v>
      </c>
      <c r="AC111" s="22">
        <v>4.9046019999999997</v>
      </c>
      <c r="AD111" s="22">
        <v>4.109216</v>
      </c>
      <c r="AE111" s="22">
        <v>-0.30382759999999998</v>
      </c>
      <c r="AF111" s="22">
        <v>-0.31629629999999997</v>
      </c>
      <c r="AG111" s="22">
        <v>-0.25606000000000001</v>
      </c>
      <c r="AH111" s="22">
        <v>-0.19581860000000001</v>
      </c>
      <c r="AI111" s="22">
        <v>-0.1628067</v>
      </c>
      <c r="AJ111" s="22">
        <v>-0.12797220000000001</v>
      </c>
      <c r="AK111" s="22">
        <v>-9.8382200000000003E-2</v>
      </c>
      <c r="AL111" s="22">
        <v>-0.12151480000000001</v>
      </c>
      <c r="AM111" s="22">
        <v>-0.1333366</v>
      </c>
      <c r="AN111" s="22">
        <v>-0.1491412</v>
      </c>
      <c r="AO111" s="22">
        <v>-0.16021920000000001</v>
      </c>
      <c r="AP111" s="22">
        <v>-0.21585180000000001</v>
      </c>
      <c r="AQ111" s="22">
        <v>-0.2250306</v>
      </c>
      <c r="AR111" s="22">
        <v>-0.21274799999999999</v>
      </c>
      <c r="AS111" s="22">
        <v>-0.1522241</v>
      </c>
      <c r="AT111" s="22">
        <v>-0.11002290000000001</v>
      </c>
      <c r="AU111" s="22">
        <v>5.6125000000000001E-2</v>
      </c>
      <c r="AV111" s="22">
        <v>6.2370500000000002E-2</v>
      </c>
      <c r="AW111" s="22">
        <v>9.69806E-2</v>
      </c>
      <c r="AX111" s="22">
        <v>0.144124</v>
      </c>
      <c r="AY111" s="22">
        <v>0.13063330000000001</v>
      </c>
      <c r="AZ111" s="22">
        <v>-9.9056099999999994E-2</v>
      </c>
      <c r="BA111" s="22">
        <v>-0.15118690000000001</v>
      </c>
      <c r="BB111" s="22">
        <v>-0.1096879</v>
      </c>
      <c r="BC111" s="22">
        <v>-0.23762249999999999</v>
      </c>
      <c r="BD111" s="22">
        <v>-0.25640069999999998</v>
      </c>
      <c r="BE111" s="22">
        <v>-0.20360800000000001</v>
      </c>
      <c r="BF111" s="22">
        <v>-0.14806250000000001</v>
      </c>
      <c r="BG111" s="22">
        <v>-0.1181492</v>
      </c>
      <c r="BH111" s="22">
        <v>-8.3319799999999999E-2</v>
      </c>
      <c r="BI111" s="22">
        <v>-5.4344299999999998E-2</v>
      </c>
      <c r="BJ111" s="22">
        <v>-7.1134699999999995E-2</v>
      </c>
      <c r="BK111" s="22">
        <v>-8.1871600000000003E-2</v>
      </c>
      <c r="BL111" s="22">
        <v>-0.1006509</v>
      </c>
      <c r="BM111" s="22">
        <v>-0.110273</v>
      </c>
      <c r="BN111" s="22">
        <v>-0.16324169999999999</v>
      </c>
      <c r="BO111" s="22">
        <v>-0.1683424</v>
      </c>
      <c r="BP111" s="22">
        <v>-0.15338489999999999</v>
      </c>
      <c r="BQ111" s="22">
        <v>-8.8870400000000002E-2</v>
      </c>
      <c r="BR111" s="22">
        <v>-4.3513099999999999E-2</v>
      </c>
      <c r="BS111" s="22">
        <v>0.1283157</v>
      </c>
      <c r="BT111" s="22">
        <v>0.1341466</v>
      </c>
      <c r="BU111" s="22">
        <v>0.166074</v>
      </c>
      <c r="BV111" s="22">
        <v>0.20909</v>
      </c>
      <c r="BW111" s="22">
        <v>0.19765949999999999</v>
      </c>
      <c r="BX111" s="22">
        <v>-3.2107999999999998E-2</v>
      </c>
      <c r="BY111" s="22">
        <v>-8.7280300000000005E-2</v>
      </c>
      <c r="BZ111" s="22">
        <v>-5.3253000000000002E-2</v>
      </c>
      <c r="CA111" s="22">
        <v>-0.1917691</v>
      </c>
      <c r="CB111" s="22">
        <v>-0.2149172</v>
      </c>
      <c r="CC111" s="22">
        <v>-0.16727980000000001</v>
      </c>
      <c r="CD111" s="22">
        <v>-0.1149868</v>
      </c>
      <c r="CE111" s="22">
        <v>-8.7219500000000005E-2</v>
      </c>
      <c r="CF111" s="22">
        <v>-5.2393700000000001E-2</v>
      </c>
      <c r="CG111" s="22">
        <v>-2.3843799999999998E-2</v>
      </c>
      <c r="CH111" s="22">
        <v>-3.6241599999999999E-2</v>
      </c>
      <c r="CI111" s="22">
        <v>-4.62271E-2</v>
      </c>
      <c r="CJ111" s="22">
        <v>-6.7066600000000004E-2</v>
      </c>
      <c r="CK111" s="22">
        <v>-7.5680399999999995E-2</v>
      </c>
      <c r="CL111" s="22">
        <v>-0.1268041</v>
      </c>
      <c r="CM111" s="22">
        <v>-0.12908040000000001</v>
      </c>
      <c r="CN111" s="22">
        <v>-0.1122701</v>
      </c>
      <c r="CO111" s="22">
        <v>-4.4991799999999998E-2</v>
      </c>
      <c r="CP111" s="22">
        <v>2.5512999999999998E-3</v>
      </c>
      <c r="CQ111" s="22">
        <v>0.17831469999999999</v>
      </c>
      <c r="CR111" s="22">
        <v>0.18385850000000001</v>
      </c>
      <c r="CS111" s="22">
        <v>0.2139278</v>
      </c>
      <c r="CT111" s="22">
        <v>0.25408520000000001</v>
      </c>
      <c r="CU111" s="22">
        <v>0.24408170000000001</v>
      </c>
      <c r="CV111" s="22">
        <v>1.426E-2</v>
      </c>
      <c r="CW111" s="22">
        <v>-4.3018800000000003E-2</v>
      </c>
      <c r="CX111" s="22">
        <v>-1.41663E-2</v>
      </c>
      <c r="CY111" s="22">
        <v>-0.14591570000000001</v>
      </c>
      <c r="CZ111" s="22">
        <v>-0.17343359999999999</v>
      </c>
      <c r="DA111" s="22">
        <v>-0.1309517</v>
      </c>
      <c r="DB111" s="22">
        <v>-8.1911100000000001E-2</v>
      </c>
      <c r="DC111" s="22">
        <v>-5.6289800000000001E-2</v>
      </c>
      <c r="DD111" s="22">
        <v>-2.1467699999999999E-2</v>
      </c>
      <c r="DE111" s="22">
        <v>6.6566999999999998E-3</v>
      </c>
      <c r="DF111" s="22">
        <v>-1.3485000000000001E-3</v>
      </c>
      <c r="DG111" s="22">
        <v>-1.0582599999999999E-2</v>
      </c>
      <c r="DH111" s="22">
        <v>-3.34823E-2</v>
      </c>
      <c r="DI111" s="22">
        <v>-4.1087899999999997E-2</v>
      </c>
      <c r="DJ111" s="22">
        <v>-9.0366500000000002E-2</v>
      </c>
      <c r="DK111" s="22">
        <v>-8.9818300000000004E-2</v>
      </c>
      <c r="DL111" s="22">
        <v>-7.1155399999999994E-2</v>
      </c>
      <c r="DM111" s="22">
        <v>-1.1130999999999999E-3</v>
      </c>
      <c r="DN111" s="22">
        <v>4.8615800000000001E-2</v>
      </c>
      <c r="DO111" s="22">
        <v>0.22831370000000001</v>
      </c>
      <c r="DP111" s="22">
        <v>0.23357040000000001</v>
      </c>
      <c r="DQ111" s="22">
        <v>0.26178170000000001</v>
      </c>
      <c r="DR111" s="22">
        <v>0.29908040000000002</v>
      </c>
      <c r="DS111" s="22">
        <v>0.29050389999999998</v>
      </c>
      <c r="DT111" s="22">
        <v>6.0628099999999997E-2</v>
      </c>
      <c r="DU111" s="22">
        <v>1.2427E-3</v>
      </c>
      <c r="DV111" s="22">
        <v>2.4920299999999999E-2</v>
      </c>
      <c r="DW111" s="22">
        <v>-7.9710699999999995E-2</v>
      </c>
      <c r="DX111" s="22">
        <v>-0.113538</v>
      </c>
      <c r="DY111" s="22">
        <v>-7.8499700000000006E-2</v>
      </c>
      <c r="DZ111" s="22">
        <v>-3.4155100000000001E-2</v>
      </c>
      <c r="EA111" s="22">
        <v>-1.16323E-2</v>
      </c>
      <c r="EB111" s="22">
        <v>2.3184699999999999E-2</v>
      </c>
      <c r="EC111" s="22">
        <v>5.0694599999999999E-2</v>
      </c>
      <c r="ED111" s="22">
        <v>4.9031499999999999E-2</v>
      </c>
      <c r="EE111" s="22">
        <v>4.0882399999999999E-2</v>
      </c>
      <c r="EF111" s="22">
        <v>1.50081E-2</v>
      </c>
      <c r="EG111" s="22">
        <v>8.8582999999999995E-3</v>
      </c>
      <c r="EH111" s="22">
        <v>-3.7756400000000002E-2</v>
      </c>
      <c r="EI111" s="22">
        <v>-3.3130100000000003E-2</v>
      </c>
      <c r="EJ111" s="22">
        <v>-1.17923E-2</v>
      </c>
      <c r="EK111" s="22">
        <v>6.22406E-2</v>
      </c>
      <c r="EL111" s="22">
        <v>0.11512550000000001</v>
      </c>
      <c r="EM111" s="22">
        <v>0.3005044</v>
      </c>
      <c r="EN111" s="22">
        <v>0.30534640000000002</v>
      </c>
      <c r="EO111" s="22">
        <v>0.33087509999999998</v>
      </c>
      <c r="EP111" s="22">
        <v>0.36404629999999999</v>
      </c>
      <c r="EQ111" s="22">
        <v>0.35753010000000002</v>
      </c>
      <c r="ER111" s="22">
        <v>0.1275762</v>
      </c>
      <c r="ES111" s="22">
        <v>6.5149200000000004E-2</v>
      </c>
      <c r="ET111" s="22">
        <v>8.1355200000000003E-2</v>
      </c>
      <c r="EU111" s="22">
        <v>61.438130000000001</v>
      </c>
      <c r="EV111" s="22">
        <v>61.388179999999998</v>
      </c>
      <c r="EW111" s="22">
        <v>61.031529999999997</v>
      </c>
      <c r="EX111" s="22">
        <v>60.988909999999997</v>
      </c>
      <c r="EY111" s="22">
        <v>60.78613</v>
      </c>
      <c r="EZ111" s="22">
        <v>60.649360000000001</v>
      </c>
      <c r="FA111" s="22">
        <v>60.547060000000002</v>
      </c>
      <c r="FB111" s="22">
        <v>61.136200000000002</v>
      </c>
      <c r="FC111" s="22">
        <v>62.230139999999999</v>
      </c>
      <c r="FD111" s="22">
        <v>64.015649999999994</v>
      </c>
      <c r="FE111" s="22">
        <v>66.172389999999993</v>
      </c>
      <c r="FF111" s="22">
        <v>68.401210000000006</v>
      </c>
      <c r="FG111" s="22">
        <v>70.028589999999994</v>
      </c>
      <c r="FH111" s="22">
        <v>70.751800000000003</v>
      </c>
      <c r="FI111" s="22">
        <v>70.391369999999995</v>
      </c>
      <c r="FJ111" s="22">
        <v>70.198480000000004</v>
      </c>
      <c r="FK111" s="22">
        <v>69.344149999999999</v>
      </c>
      <c r="FL111" s="22">
        <v>68.130309999999994</v>
      </c>
      <c r="FM111" s="22">
        <v>66.713139999999996</v>
      </c>
      <c r="FN111" s="22">
        <v>64.747910000000005</v>
      </c>
      <c r="FO111" s="22">
        <v>62.724780000000003</v>
      </c>
      <c r="FP111" s="22">
        <v>61.846440000000001</v>
      </c>
      <c r="FQ111" s="22">
        <v>61.635959999999997</v>
      </c>
      <c r="FR111" s="22">
        <v>61.532380000000003</v>
      </c>
      <c r="FS111" s="22">
        <v>1.1884539999999999</v>
      </c>
      <c r="FT111" s="22">
        <v>5.0781199999999999E-2</v>
      </c>
      <c r="FU111" s="22">
        <v>7.8981099999999999E-2</v>
      </c>
    </row>
    <row r="112" spans="1:177" x14ac:dyDescent="0.3">
      <c r="A112" s="13" t="s">
        <v>226</v>
      </c>
      <c r="B112" s="13" t="s">
        <v>0</v>
      </c>
      <c r="C112" s="13" t="s">
        <v>264</v>
      </c>
      <c r="D112" s="34" t="s">
        <v>236</v>
      </c>
      <c r="E112" s="23" t="s">
        <v>221</v>
      </c>
      <c r="F112" s="23">
        <v>4738</v>
      </c>
      <c r="G112" s="22">
        <v>2.6875360000000001</v>
      </c>
      <c r="H112" s="22">
        <v>2.4509150000000002</v>
      </c>
      <c r="I112" s="22">
        <v>2.2820480000000001</v>
      </c>
      <c r="J112" s="22">
        <v>2.221263</v>
      </c>
      <c r="K112" s="22">
        <v>2.272386</v>
      </c>
      <c r="L112" s="22">
        <v>2.4167999999999998</v>
      </c>
      <c r="M112" s="22">
        <v>2.5957340000000002</v>
      </c>
      <c r="N112" s="22">
        <v>2.5098319999999998</v>
      </c>
      <c r="O112" s="22">
        <v>2.1257860000000002</v>
      </c>
      <c r="P112" s="22">
        <v>1.5370710000000001</v>
      </c>
      <c r="Q112" s="22">
        <v>0.84009020000000001</v>
      </c>
      <c r="R112" s="22">
        <v>0.34790949999999998</v>
      </c>
      <c r="S112" s="22">
        <v>1.89404E-2</v>
      </c>
      <c r="T112" s="22">
        <v>2.8449100000000001E-2</v>
      </c>
      <c r="U112" s="22">
        <v>0.2282922</v>
      </c>
      <c r="V112" s="22">
        <v>0.7567952</v>
      </c>
      <c r="W112" s="22">
        <v>1.594811</v>
      </c>
      <c r="X112" s="22">
        <v>2.6418240000000002</v>
      </c>
      <c r="Y112" s="22">
        <v>3.5537939999999999</v>
      </c>
      <c r="Z112" s="22">
        <v>4.0653579999999998</v>
      </c>
      <c r="AA112" s="22">
        <v>4.297485</v>
      </c>
      <c r="AB112" s="22">
        <v>4.107755</v>
      </c>
      <c r="AC112" s="22">
        <v>3.5859770000000002</v>
      </c>
      <c r="AD112" s="22">
        <v>3.0688399999999998</v>
      </c>
      <c r="AE112" s="22">
        <v>-0.34054709999999999</v>
      </c>
      <c r="AF112" s="22">
        <v>-0.33726509999999998</v>
      </c>
      <c r="AG112" s="22">
        <v>-0.28539239999999999</v>
      </c>
      <c r="AH112" s="22">
        <v>-0.25087310000000002</v>
      </c>
      <c r="AI112" s="22">
        <v>-0.20303109999999999</v>
      </c>
      <c r="AJ112" s="22">
        <v>-0.197548</v>
      </c>
      <c r="AK112" s="22">
        <v>-0.21058969999999999</v>
      </c>
      <c r="AL112" s="22">
        <v>-0.18375279999999999</v>
      </c>
      <c r="AM112" s="22">
        <v>-0.1725612</v>
      </c>
      <c r="AN112" s="22">
        <v>-0.1507984</v>
      </c>
      <c r="AO112" s="22">
        <v>-0.18119099999999999</v>
      </c>
      <c r="AP112" s="22">
        <v>-0.197519</v>
      </c>
      <c r="AQ112" s="22">
        <v>-0.25544030000000001</v>
      </c>
      <c r="AR112" s="22">
        <v>-0.25908300000000001</v>
      </c>
      <c r="AS112" s="22">
        <v>-0.29246460000000002</v>
      </c>
      <c r="AT112" s="22">
        <v>-0.28643489999999999</v>
      </c>
      <c r="AU112" s="22">
        <v>-5.9875400000000002E-2</v>
      </c>
      <c r="AV112" s="22">
        <v>-1.6574200000000001E-2</v>
      </c>
      <c r="AW112" s="22">
        <v>2.7999400000000001E-2</v>
      </c>
      <c r="AX112" s="22">
        <v>7.7780500000000002E-2</v>
      </c>
      <c r="AY112" s="22">
        <v>1.3701E-2</v>
      </c>
      <c r="AZ112" s="22">
        <v>-9.7722100000000006E-2</v>
      </c>
      <c r="BA112" s="22">
        <v>-0.1807366</v>
      </c>
      <c r="BB112" s="22">
        <v>-0.15173510000000001</v>
      </c>
      <c r="BC112" s="22">
        <v>-0.27805099999999999</v>
      </c>
      <c r="BD112" s="22">
        <v>-0.27530680000000002</v>
      </c>
      <c r="BE112" s="22">
        <v>-0.23133319999999999</v>
      </c>
      <c r="BF112" s="22">
        <v>-0.2015033</v>
      </c>
      <c r="BG112" s="22">
        <v>-0.15548699999999999</v>
      </c>
      <c r="BH112" s="22">
        <v>-0.15415390000000001</v>
      </c>
      <c r="BI112" s="22">
        <v>-0.1552946</v>
      </c>
      <c r="BJ112" s="22">
        <v>-0.12883169999999999</v>
      </c>
      <c r="BK112" s="22">
        <v>-0.12506929999999999</v>
      </c>
      <c r="BL112" s="22">
        <v>-9.9407899999999993E-2</v>
      </c>
      <c r="BM112" s="22">
        <v>-0.1300577</v>
      </c>
      <c r="BN112" s="22">
        <v>-0.14381659999999999</v>
      </c>
      <c r="BO112" s="22">
        <v>-0.19714960000000001</v>
      </c>
      <c r="BP112" s="22">
        <v>-0.19770509999999999</v>
      </c>
      <c r="BQ112" s="22">
        <v>-0.22835739999999999</v>
      </c>
      <c r="BR112" s="22">
        <v>-0.21723129999999999</v>
      </c>
      <c r="BS112" s="22">
        <v>1.12129E-2</v>
      </c>
      <c r="BT112" s="22">
        <v>5.9031399999999998E-2</v>
      </c>
      <c r="BU112" s="22">
        <v>0.1025476</v>
      </c>
      <c r="BV112" s="22">
        <v>0.14692540000000001</v>
      </c>
      <c r="BW112" s="22">
        <v>7.7663700000000002E-2</v>
      </c>
      <c r="BX112" s="22">
        <v>-3.7916800000000001E-2</v>
      </c>
      <c r="BY112" s="22">
        <v>-0.1229035</v>
      </c>
      <c r="BZ112" s="22">
        <v>-9.8879599999999998E-2</v>
      </c>
      <c r="CA112" s="22">
        <v>-0.23476630000000001</v>
      </c>
      <c r="CB112" s="22">
        <v>-0.23239460000000001</v>
      </c>
      <c r="CC112" s="22">
        <v>-0.19389200000000001</v>
      </c>
      <c r="CD112" s="22">
        <v>-0.16730990000000001</v>
      </c>
      <c r="CE112" s="22">
        <v>-0.1225581</v>
      </c>
      <c r="CF112" s="22">
        <v>-0.1240993</v>
      </c>
      <c r="CG112" s="22">
        <v>-0.1169973</v>
      </c>
      <c r="CH112" s="22">
        <v>-9.0793600000000002E-2</v>
      </c>
      <c r="CI112" s="22">
        <v>-9.2176599999999997E-2</v>
      </c>
      <c r="CJ112" s="22">
        <v>-6.3814999999999997E-2</v>
      </c>
      <c r="CK112" s="22">
        <v>-9.4643000000000005E-2</v>
      </c>
      <c r="CL112" s="22">
        <v>-0.1066225</v>
      </c>
      <c r="CM112" s="22">
        <v>-0.15677769999999999</v>
      </c>
      <c r="CN112" s="22">
        <v>-0.155195</v>
      </c>
      <c r="CO112" s="22">
        <v>-0.18395710000000001</v>
      </c>
      <c r="CP112" s="22">
        <v>-0.16930100000000001</v>
      </c>
      <c r="CQ112" s="22">
        <v>6.0448500000000002E-2</v>
      </c>
      <c r="CR112" s="22">
        <v>0.1113957</v>
      </c>
      <c r="CS112" s="22">
        <v>0.1541795</v>
      </c>
      <c r="CT112" s="22">
        <v>0.19481499999999999</v>
      </c>
      <c r="CU112" s="22">
        <v>0.12196410000000001</v>
      </c>
      <c r="CV112" s="22">
        <v>3.5041999999999998E-3</v>
      </c>
      <c r="CW112" s="22">
        <v>-8.2848500000000005E-2</v>
      </c>
      <c r="CX112" s="22">
        <v>-6.2272099999999997E-2</v>
      </c>
      <c r="CY112" s="22">
        <v>-0.1914816</v>
      </c>
      <c r="CZ112" s="22">
        <v>-0.1894825</v>
      </c>
      <c r="DA112" s="22">
        <v>-0.1564507</v>
      </c>
      <c r="DB112" s="22">
        <v>-0.1331165</v>
      </c>
      <c r="DC112" s="22">
        <v>-8.9629200000000006E-2</v>
      </c>
      <c r="DD112" s="22">
        <v>-9.4044699999999995E-2</v>
      </c>
      <c r="DE112" s="22">
        <v>-7.8700099999999995E-2</v>
      </c>
      <c r="DF112" s="22">
        <v>-5.2755400000000001E-2</v>
      </c>
      <c r="DG112" s="22">
        <v>-5.92839E-2</v>
      </c>
      <c r="DH112" s="22">
        <v>-2.82221E-2</v>
      </c>
      <c r="DI112" s="22">
        <v>-5.9228200000000002E-2</v>
      </c>
      <c r="DJ112" s="22">
        <v>-6.9428400000000001E-2</v>
      </c>
      <c r="DK112" s="22">
        <v>-0.1164057</v>
      </c>
      <c r="DL112" s="22">
        <v>-0.1126849</v>
      </c>
      <c r="DM112" s="22">
        <v>-0.13955670000000001</v>
      </c>
      <c r="DN112" s="22">
        <v>-0.1213708</v>
      </c>
      <c r="DO112" s="22">
        <v>0.109684</v>
      </c>
      <c r="DP112" s="22">
        <v>0.16375990000000001</v>
      </c>
      <c r="DQ112" s="22">
        <v>0.20581140000000001</v>
      </c>
      <c r="DR112" s="22">
        <v>0.24270449999999999</v>
      </c>
      <c r="DS112" s="22">
        <v>0.16626450000000001</v>
      </c>
      <c r="DT112" s="22">
        <v>4.4925199999999998E-2</v>
      </c>
      <c r="DU112" s="22">
        <v>-4.2793499999999998E-2</v>
      </c>
      <c r="DV112" s="22">
        <v>-2.56645E-2</v>
      </c>
      <c r="DW112" s="22">
        <v>-0.1289854</v>
      </c>
      <c r="DX112" s="22">
        <v>-0.1275241</v>
      </c>
      <c r="DY112" s="22">
        <v>-0.1023915</v>
      </c>
      <c r="DZ112" s="22">
        <v>-8.3746699999999993E-2</v>
      </c>
      <c r="EA112" s="22">
        <v>-4.2084999999999997E-2</v>
      </c>
      <c r="EB112" s="22">
        <v>-5.0650500000000001E-2</v>
      </c>
      <c r="EC112" s="22">
        <v>-2.3404899999999999E-2</v>
      </c>
      <c r="ED112" s="22">
        <v>2.1656000000000002E-3</v>
      </c>
      <c r="EE112" s="22">
        <v>-1.17921E-2</v>
      </c>
      <c r="EF112" s="22">
        <v>2.3168399999999999E-2</v>
      </c>
      <c r="EG112" s="22">
        <v>-8.0949000000000004E-3</v>
      </c>
      <c r="EH112" s="22">
        <v>-1.5726E-2</v>
      </c>
      <c r="EI112" s="22">
        <v>-5.8115E-2</v>
      </c>
      <c r="EJ112" s="22">
        <v>-5.1306999999999998E-2</v>
      </c>
      <c r="EK112" s="22">
        <v>-7.5449500000000003E-2</v>
      </c>
      <c r="EL112" s="22">
        <v>-5.2167100000000001E-2</v>
      </c>
      <c r="EM112" s="22">
        <v>0.1807723</v>
      </c>
      <c r="EN112" s="22">
        <v>0.23936550000000001</v>
      </c>
      <c r="EO112" s="22">
        <v>0.28035969999999999</v>
      </c>
      <c r="EP112" s="22">
        <v>0.3118494</v>
      </c>
      <c r="EQ112" s="22">
        <v>0.23022719999999999</v>
      </c>
      <c r="ER112" s="22">
        <v>0.1047305</v>
      </c>
      <c r="ES112" s="22">
        <v>1.50396E-2</v>
      </c>
      <c r="ET112" s="22">
        <v>2.7191E-2</v>
      </c>
      <c r="EU112" s="22">
        <v>59.863869999999999</v>
      </c>
      <c r="EV112" s="22">
        <v>59.407589999999999</v>
      </c>
      <c r="EW112" s="22">
        <v>58.824179999999998</v>
      </c>
      <c r="EX112" s="22">
        <v>58.719369999999998</v>
      </c>
      <c r="EY112" s="22">
        <v>58.420299999999997</v>
      </c>
      <c r="EZ112" s="22">
        <v>58.266210000000001</v>
      </c>
      <c r="FA112" s="22">
        <v>58.06194</v>
      </c>
      <c r="FB112" s="22">
        <v>59.749479999999998</v>
      </c>
      <c r="FC112" s="22">
        <v>62.490609999999997</v>
      </c>
      <c r="FD112" s="22">
        <v>66.41807</v>
      </c>
      <c r="FE112" s="22">
        <v>71.25667</v>
      </c>
      <c r="FF112" s="22">
        <v>74.422160000000005</v>
      </c>
      <c r="FG112" s="22">
        <v>77.266890000000004</v>
      </c>
      <c r="FH112" s="22">
        <v>79.164119999999997</v>
      </c>
      <c r="FI112" s="22">
        <v>80.061909999999997</v>
      </c>
      <c r="FJ112" s="22">
        <v>79.490979999999993</v>
      </c>
      <c r="FK112" s="22">
        <v>78.439490000000006</v>
      </c>
      <c r="FL112" s="22">
        <v>76.162210000000002</v>
      </c>
      <c r="FM112" s="22">
        <v>73.339770000000001</v>
      </c>
      <c r="FN112" s="22">
        <v>69.143569999999997</v>
      </c>
      <c r="FO112" s="22">
        <v>64.24024</v>
      </c>
      <c r="FP112" s="22">
        <v>61.338619999999999</v>
      </c>
      <c r="FQ112" s="22">
        <v>60.372680000000003</v>
      </c>
      <c r="FR112" s="22">
        <v>59.711530000000003</v>
      </c>
      <c r="FS112" s="22">
        <v>1.1198049999999999</v>
      </c>
      <c r="FT112" s="22">
        <v>4.9339899999999999E-2</v>
      </c>
      <c r="FU112" s="22">
        <v>8.2522399999999996E-2</v>
      </c>
    </row>
    <row r="113" spans="1:177" x14ac:dyDescent="0.3">
      <c r="A113" s="13" t="s">
        <v>226</v>
      </c>
      <c r="B113" s="13" t="s">
        <v>0</v>
      </c>
      <c r="C113" s="13" t="s">
        <v>264</v>
      </c>
      <c r="D113" s="34" t="s">
        <v>248</v>
      </c>
      <c r="E113" s="23" t="s">
        <v>219</v>
      </c>
      <c r="F113" s="23">
        <v>11945</v>
      </c>
      <c r="G113" s="22">
        <v>6.7110190000000003</v>
      </c>
      <c r="H113" s="22">
        <v>6.1521939999999997</v>
      </c>
      <c r="I113" s="22">
        <v>5.7667719999999996</v>
      </c>
      <c r="J113" s="22">
        <v>5.4716680000000002</v>
      </c>
      <c r="K113" s="22">
        <v>5.3996370000000002</v>
      </c>
      <c r="L113" s="22">
        <v>5.763414</v>
      </c>
      <c r="M113" s="22">
        <v>6.2874610000000004</v>
      </c>
      <c r="N113" s="22">
        <v>5.9611239999999999</v>
      </c>
      <c r="O113" s="22">
        <v>4.6574949999999999</v>
      </c>
      <c r="P113" s="22">
        <v>3.4810840000000001</v>
      </c>
      <c r="Q113" s="22">
        <v>2.7065410000000001</v>
      </c>
      <c r="R113" s="22">
        <v>2.3190119999999999</v>
      </c>
      <c r="S113" s="22">
        <v>2.8265090000000002</v>
      </c>
      <c r="T113" s="22">
        <v>3.6155010000000001</v>
      </c>
      <c r="U113" s="22">
        <v>4.8979660000000003</v>
      </c>
      <c r="V113" s="22">
        <v>6.5508629999999997</v>
      </c>
      <c r="W113" s="22">
        <v>8.6490419999999997</v>
      </c>
      <c r="X113" s="22">
        <v>9.9622270000000004</v>
      </c>
      <c r="Y113" s="22">
        <v>11.89827</v>
      </c>
      <c r="Z113" s="22">
        <v>12.59576</v>
      </c>
      <c r="AA113" s="22">
        <v>12.794930000000001</v>
      </c>
      <c r="AB113" s="22">
        <v>11.82175</v>
      </c>
      <c r="AC113" s="22">
        <v>10.01135</v>
      </c>
      <c r="AD113" s="22">
        <v>8.2612000000000005</v>
      </c>
      <c r="AE113" s="22">
        <v>-0.81047919999999996</v>
      </c>
      <c r="AF113" s="22">
        <v>-0.70196990000000004</v>
      </c>
      <c r="AG113" s="22">
        <v>-0.57299679999999997</v>
      </c>
      <c r="AH113" s="22">
        <v>-0.53427440000000004</v>
      </c>
      <c r="AI113" s="22">
        <v>-0.49953829999999999</v>
      </c>
      <c r="AJ113" s="22">
        <v>-0.41627180000000003</v>
      </c>
      <c r="AK113" s="22">
        <v>-0.25311650000000002</v>
      </c>
      <c r="AL113" s="22">
        <v>-0.16300980000000001</v>
      </c>
      <c r="AM113" s="22">
        <v>-0.15650349999999999</v>
      </c>
      <c r="AN113" s="22">
        <v>-0.12723860000000001</v>
      </c>
      <c r="AO113" s="22">
        <v>-0.20047989999999999</v>
      </c>
      <c r="AP113" s="22">
        <v>-0.420879</v>
      </c>
      <c r="AQ113" s="22">
        <v>-0.28839140000000002</v>
      </c>
      <c r="AR113" s="22">
        <v>-0.29811729999999997</v>
      </c>
      <c r="AS113" s="22">
        <v>-0.21480769999999999</v>
      </c>
      <c r="AT113" s="22">
        <v>-0.16697020000000001</v>
      </c>
      <c r="AU113" s="22">
        <v>0.3864957</v>
      </c>
      <c r="AV113" s="22">
        <v>0.55285620000000002</v>
      </c>
      <c r="AW113" s="22">
        <v>0.57238339999999999</v>
      </c>
      <c r="AX113" s="22">
        <v>0.48406260000000001</v>
      </c>
      <c r="AY113" s="22">
        <v>0.36826500000000001</v>
      </c>
      <c r="AZ113" s="22">
        <v>-0.37035590000000002</v>
      </c>
      <c r="BA113" s="22">
        <v>-0.63701050000000004</v>
      </c>
      <c r="BB113" s="22">
        <v>-0.59433579999999997</v>
      </c>
      <c r="BC113" s="22">
        <v>-0.68174210000000002</v>
      </c>
      <c r="BD113" s="22">
        <v>-0.58097189999999999</v>
      </c>
      <c r="BE113" s="22">
        <v>-0.46504719999999999</v>
      </c>
      <c r="BF113" s="22">
        <v>-0.43707099999999999</v>
      </c>
      <c r="BG113" s="22">
        <v>-0.40723880000000001</v>
      </c>
      <c r="BH113" s="22">
        <v>-0.33011220000000002</v>
      </c>
      <c r="BI113" s="22">
        <v>-0.16376299999999999</v>
      </c>
      <c r="BJ113" s="22">
        <v>-6.4646800000000004E-2</v>
      </c>
      <c r="BK113" s="22">
        <v>-5.2433100000000003E-2</v>
      </c>
      <c r="BL113" s="22">
        <v>-1.3052599999999999E-2</v>
      </c>
      <c r="BM113" s="22">
        <v>-7.6602000000000003E-2</v>
      </c>
      <c r="BN113" s="22">
        <v>-0.28049570000000001</v>
      </c>
      <c r="BO113" s="22">
        <v>-0.13241629999999999</v>
      </c>
      <c r="BP113" s="22">
        <v>-0.13295029999999999</v>
      </c>
      <c r="BQ113" s="22">
        <v>-3.9153100000000003E-2</v>
      </c>
      <c r="BR113" s="22">
        <v>1.2525100000000001E-2</v>
      </c>
      <c r="BS113" s="22">
        <v>0.56891789999999998</v>
      </c>
      <c r="BT113" s="22">
        <v>0.73513019999999996</v>
      </c>
      <c r="BU113" s="22">
        <v>0.74647359999999996</v>
      </c>
      <c r="BV113" s="22">
        <v>0.64846179999999998</v>
      </c>
      <c r="BW113" s="22">
        <v>0.53008469999999996</v>
      </c>
      <c r="BX113" s="22">
        <v>-0.21633849999999999</v>
      </c>
      <c r="BY113" s="22">
        <v>-0.49367850000000002</v>
      </c>
      <c r="BZ113" s="22">
        <v>-0.47001979999999999</v>
      </c>
      <c r="CA113" s="22">
        <v>-0.59257910000000003</v>
      </c>
      <c r="CB113" s="22">
        <v>-0.49716900000000003</v>
      </c>
      <c r="CC113" s="22">
        <v>-0.39028170000000001</v>
      </c>
      <c r="CD113" s="22">
        <v>-0.36974829999999997</v>
      </c>
      <c r="CE113" s="22">
        <v>-0.34331240000000002</v>
      </c>
      <c r="CF113" s="22">
        <v>-0.27043830000000002</v>
      </c>
      <c r="CG113" s="22">
        <v>-0.1018771</v>
      </c>
      <c r="CH113" s="22">
        <v>3.4791000000000002E-3</v>
      </c>
      <c r="CI113" s="22">
        <v>1.9645800000000001E-2</v>
      </c>
      <c r="CJ113" s="22">
        <v>6.6032400000000005E-2</v>
      </c>
      <c r="CK113" s="22">
        <v>9.1953999999999994E-3</v>
      </c>
      <c r="CL113" s="22">
        <v>-0.1832666</v>
      </c>
      <c r="CM113" s="22">
        <v>-2.4388400000000001E-2</v>
      </c>
      <c r="CN113" s="22">
        <v>-1.8556199999999998E-2</v>
      </c>
      <c r="CO113" s="22">
        <v>8.2504800000000003E-2</v>
      </c>
      <c r="CP113" s="22">
        <v>0.13684299999999999</v>
      </c>
      <c r="CQ113" s="22">
        <v>0.69526290000000002</v>
      </c>
      <c r="CR113" s="22">
        <v>0.86137249999999999</v>
      </c>
      <c r="CS113" s="22">
        <v>0.86704780000000004</v>
      </c>
      <c r="CT113" s="22">
        <v>0.76232420000000001</v>
      </c>
      <c r="CU113" s="22">
        <v>0.64216050000000002</v>
      </c>
      <c r="CV113" s="22">
        <v>-0.1096666</v>
      </c>
      <c r="CW113" s="22">
        <v>-0.39440720000000001</v>
      </c>
      <c r="CX113" s="22">
        <v>-0.38391900000000001</v>
      </c>
      <c r="CY113" s="22">
        <v>-0.50341630000000004</v>
      </c>
      <c r="CZ113" s="22">
        <v>-0.41336610000000001</v>
      </c>
      <c r="DA113" s="22">
        <v>-0.31551620000000002</v>
      </c>
      <c r="DB113" s="22">
        <v>-0.30242550000000001</v>
      </c>
      <c r="DC113" s="22">
        <v>-0.27938600000000002</v>
      </c>
      <c r="DD113" s="22">
        <v>-0.21076439999999999</v>
      </c>
      <c r="DE113" s="22">
        <v>-3.9991100000000002E-2</v>
      </c>
      <c r="DF113" s="22">
        <v>7.1605000000000002E-2</v>
      </c>
      <c r="DG113" s="22">
        <v>9.1724700000000006E-2</v>
      </c>
      <c r="DH113" s="22">
        <v>0.1451173</v>
      </c>
      <c r="DI113" s="22">
        <v>9.4992800000000002E-2</v>
      </c>
      <c r="DJ113" s="22">
        <v>-8.6037600000000006E-2</v>
      </c>
      <c r="DK113" s="22">
        <v>8.3639500000000006E-2</v>
      </c>
      <c r="DL113" s="22">
        <v>9.5837900000000004E-2</v>
      </c>
      <c r="DM113" s="22">
        <v>0.2041626</v>
      </c>
      <c r="DN113" s="22">
        <v>0.26116089999999997</v>
      </c>
      <c r="DO113" s="22">
        <v>0.821608</v>
      </c>
      <c r="DP113" s="22">
        <v>0.98761489999999996</v>
      </c>
      <c r="DQ113" s="22">
        <v>0.98762209999999995</v>
      </c>
      <c r="DR113" s="22">
        <v>0.87618649999999998</v>
      </c>
      <c r="DS113" s="22">
        <v>0.75423629999999997</v>
      </c>
      <c r="DT113" s="22">
        <v>-2.9946E-3</v>
      </c>
      <c r="DU113" s="22">
        <v>-0.29513590000000001</v>
      </c>
      <c r="DV113" s="22">
        <v>-0.29781809999999997</v>
      </c>
      <c r="DW113" s="22">
        <v>-0.37467919999999999</v>
      </c>
      <c r="DX113" s="22">
        <v>-0.29236810000000002</v>
      </c>
      <c r="DY113" s="22">
        <v>-0.20756669999999999</v>
      </c>
      <c r="DZ113" s="22">
        <v>-0.20522209999999999</v>
      </c>
      <c r="EA113" s="22">
        <v>-0.18708649999999999</v>
      </c>
      <c r="EB113" s="22">
        <v>-0.1246047</v>
      </c>
      <c r="EC113" s="22">
        <v>4.9362400000000001E-2</v>
      </c>
      <c r="ED113" s="22">
        <v>0.16996790000000001</v>
      </c>
      <c r="EE113" s="22">
        <v>0.1957952</v>
      </c>
      <c r="EF113" s="22">
        <v>0.25930340000000002</v>
      </c>
      <c r="EG113" s="22">
        <v>0.2188707</v>
      </c>
      <c r="EH113" s="22">
        <v>5.4345699999999997E-2</v>
      </c>
      <c r="EI113" s="22">
        <v>0.23961450000000001</v>
      </c>
      <c r="EJ113" s="22">
        <v>0.26100489999999998</v>
      </c>
      <c r="EK113" s="22">
        <v>0.37981720000000002</v>
      </c>
      <c r="EL113" s="22">
        <v>0.4406562</v>
      </c>
      <c r="EM113" s="22">
        <v>1.00403</v>
      </c>
      <c r="EN113" s="22">
        <v>1.169889</v>
      </c>
      <c r="EO113" s="22">
        <v>1.1617120000000001</v>
      </c>
      <c r="EP113" s="22">
        <v>1.040586</v>
      </c>
      <c r="EQ113" s="22">
        <v>0.91605590000000003</v>
      </c>
      <c r="ER113" s="22">
        <v>0.15102280000000001</v>
      </c>
      <c r="ES113" s="22">
        <v>-0.15180389999999999</v>
      </c>
      <c r="ET113" s="22">
        <v>-0.1735022</v>
      </c>
      <c r="EU113" s="22">
        <v>60.431609999999999</v>
      </c>
      <c r="EV113" s="22">
        <v>60.214590000000001</v>
      </c>
      <c r="EW113" s="22">
        <v>58.829790000000003</v>
      </c>
      <c r="EX113" s="22">
        <v>57.81512</v>
      </c>
      <c r="EY113" s="22">
        <v>58.379559999999998</v>
      </c>
      <c r="EZ113" s="22">
        <v>56.80639</v>
      </c>
      <c r="FA113" s="22">
        <v>56.408900000000003</v>
      </c>
      <c r="FB113" s="22">
        <v>63.95796</v>
      </c>
      <c r="FC113" s="22">
        <v>74.361140000000006</v>
      </c>
      <c r="FD113" s="22">
        <v>81.793210000000002</v>
      </c>
      <c r="FE113" s="22">
        <v>85.082440000000005</v>
      </c>
      <c r="FF113" s="22">
        <v>85.159289999999999</v>
      </c>
      <c r="FG113" s="22">
        <v>89.352450000000005</v>
      </c>
      <c r="FH113" s="22">
        <v>91.777299999999997</v>
      </c>
      <c r="FI113" s="22">
        <v>85.025440000000003</v>
      </c>
      <c r="FJ113" s="22">
        <v>84.45026</v>
      </c>
      <c r="FK113" s="22">
        <v>84.021450000000002</v>
      </c>
      <c r="FL113" s="22">
        <v>81.728960000000001</v>
      </c>
      <c r="FM113" s="22">
        <v>78.375489999999999</v>
      </c>
      <c r="FN113" s="22">
        <v>74.413570000000007</v>
      </c>
      <c r="FO113" s="22">
        <v>69.742360000000005</v>
      </c>
      <c r="FP113" s="22">
        <v>66.278970000000001</v>
      </c>
      <c r="FQ113" s="22">
        <v>65.258359999999996</v>
      </c>
      <c r="FR113" s="22">
        <v>64.056010000000001</v>
      </c>
      <c r="FS113" s="22">
        <v>2.5247660000000001</v>
      </c>
      <c r="FT113" s="22">
        <v>0.11742610000000001</v>
      </c>
      <c r="FU113" s="22">
        <v>0.18744859999999999</v>
      </c>
    </row>
    <row r="114" spans="1:177" x14ac:dyDescent="0.3">
      <c r="A114" s="13" t="s">
        <v>226</v>
      </c>
      <c r="B114" s="13" t="s">
        <v>0</v>
      </c>
      <c r="C114" s="13" t="s">
        <v>264</v>
      </c>
      <c r="D114" s="34" t="s">
        <v>248</v>
      </c>
      <c r="E114" s="23" t="s">
        <v>220</v>
      </c>
      <c r="F114" s="23">
        <v>7207</v>
      </c>
      <c r="G114" s="22">
        <v>3.7336290000000001</v>
      </c>
      <c r="H114" s="22">
        <v>3.4484240000000002</v>
      </c>
      <c r="I114" s="22">
        <v>3.2442799999999998</v>
      </c>
      <c r="J114" s="22">
        <v>3.0723790000000002</v>
      </c>
      <c r="K114" s="22">
        <v>3.0356860000000001</v>
      </c>
      <c r="L114" s="22">
        <v>3.2298800000000001</v>
      </c>
      <c r="M114" s="22">
        <v>3.6298729999999999</v>
      </c>
      <c r="N114" s="22">
        <v>3.6086049999999998</v>
      </c>
      <c r="O114" s="22">
        <v>2.9914559999999999</v>
      </c>
      <c r="P114" s="22">
        <v>2.3810069999999999</v>
      </c>
      <c r="Q114" s="22">
        <v>1.9502520000000001</v>
      </c>
      <c r="R114" s="22">
        <v>1.7413749999999999</v>
      </c>
      <c r="S114" s="22">
        <v>1.794386</v>
      </c>
      <c r="T114" s="22">
        <v>2.0655800000000002</v>
      </c>
      <c r="U114" s="22">
        <v>2.664863</v>
      </c>
      <c r="V114" s="22">
        <v>3.3544839999999998</v>
      </c>
      <c r="W114" s="22">
        <v>4.3372219999999997</v>
      </c>
      <c r="X114" s="22">
        <v>5.1697600000000001</v>
      </c>
      <c r="Y114" s="22">
        <v>6.2619860000000003</v>
      </c>
      <c r="Z114" s="22">
        <v>6.6278589999999999</v>
      </c>
      <c r="AA114" s="22">
        <v>6.8789689999999997</v>
      </c>
      <c r="AB114" s="22">
        <v>6.4402600000000003</v>
      </c>
      <c r="AC114" s="22">
        <v>5.5127050000000004</v>
      </c>
      <c r="AD114" s="22">
        <v>4.5436800000000002</v>
      </c>
      <c r="AE114" s="22">
        <v>-0.55178579999999999</v>
      </c>
      <c r="AF114" s="22">
        <v>-0.47366009999999997</v>
      </c>
      <c r="AG114" s="22">
        <v>-0.38716630000000002</v>
      </c>
      <c r="AH114" s="22">
        <v>-0.3514775</v>
      </c>
      <c r="AI114" s="22">
        <v>-0.32588260000000002</v>
      </c>
      <c r="AJ114" s="22">
        <v>-0.27113209999999999</v>
      </c>
      <c r="AK114" s="22">
        <v>-0.14076340000000001</v>
      </c>
      <c r="AL114" s="22">
        <v>-0.12768280000000001</v>
      </c>
      <c r="AM114" s="22">
        <v>-0.15754770000000001</v>
      </c>
      <c r="AN114" s="22">
        <v>-0.16464319999999999</v>
      </c>
      <c r="AO114" s="22">
        <v>-0.17661830000000001</v>
      </c>
      <c r="AP114" s="22">
        <v>-0.26250950000000001</v>
      </c>
      <c r="AQ114" s="22">
        <v>-0.27565919999999999</v>
      </c>
      <c r="AR114" s="22">
        <v>-0.25140400000000002</v>
      </c>
      <c r="AS114" s="22">
        <v>-0.16627149999999999</v>
      </c>
      <c r="AT114" s="22">
        <v>-0.25463580000000002</v>
      </c>
      <c r="AU114" s="22">
        <v>-9.8112000000000008E-3</v>
      </c>
      <c r="AV114" s="22">
        <v>0.1176509</v>
      </c>
      <c r="AW114" s="22">
        <v>0.16114110000000001</v>
      </c>
      <c r="AX114" s="22">
        <v>7.8268699999999997E-2</v>
      </c>
      <c r="AY114" s="22">
        <v>1.18377E-2</v>
      </c>
      <c r="AZ114" s="22">
        <v>-0.32504939999999999</v>
      </c>
      <c r="BA114" s="22">
        <v>-0.49576500000000001</v>
      </c>
      <c r="BB114" s="22">
        <v>-0.478993</v>
      </c>
      <c r="BC114" s="22">
        <v>-0.45334020000000003</v>
      </c>
      <c r="BD114" s="22">
        <v>-0.38324170000000002</v>
      </c>
      <c r="BE114" s="22">
        <v>-0.30763220000000002</v>
      </c>
      <c r="BF114" s="22">
        <v>-0.28133950000000002</v>
      </c>
      <c r="BG114" s="22">
        <v>-0.26117099999999999</v>
      </c>
      <c r="BH114" s="22">
        <v>-0.21068799999999999</v>
      </c>
      <c r="BI114" s="22">
        <v>-7.90994E-2</v>
      </c>
      <c r="BJ114" s="22">
        <v>-5.6479099999999997E-2</v>
      </c>
      <c r="BK114" s="22">
        <v>-8.2605999999999999E-2</v>
      </c>
      <c r="BL114" s="22">
        <v>-8.3167500000000005E-2</v>
      </c>
      <c r="BM114" s="22">
        <v>-8.795E-2</v>
      </c>
      <c r="BN114" s="22">
        <v>-0.16380629999999999</v>
      </c>
      <c r="BO114" s="22">
        <v>-0.16648879999999999</v>
      </c>
      <c r="BP114" s="22">
        <v>-0.13542580000000001</v>
      </c>
      <c r="BQ114" s="22">
        <v>-4.122E-2</v>
      </c>
      <c r="BR114" s="22">
        <v>-0.12730230000000001</v>
      </c>
      <c r="BS114" s="22">
        <v>0.1186774</v>
      </c>
      <c r="BT114" s="22">
        <v>0.2457578</v>
      </c>
      <c r="BU114" s="22">
        <v>0.2792578</v>
      </c>
      <c r="BV114" s="22">
        <v>0.193076</v>
      </c>
      <c r="BW114" s="22">
        <v>0.1245067</v>
      </c>
      <c r="BX114" s="22">
        <v>-0.21603900000000001</v>
      </c>
      <c r="BY114" s="22">
        <v>-0.39339580000000002</v>
      </c>
      <c r="BZ114" s="22">
        <v>-0.38962000000000002</v>
      </c>
      <c r="CA114" s="22">
        <v>-0.38515719999999998</v>
      </c>
      <c r="CB114" s="22">
        <v>-0.32061820000000002</v>
      </c>
      <c r="CC114" s="22">
        <v>-0.25254720000000003</v>
      </c>
      <c r="CD114" s="22">
        <v>-0.2327621</v>
      </c>
      <c r="CE114" s="22">
        <v>-0.21635199999999999</v>
      </c>
      <c r="CF114" s="22">
        <v>-0.16882459999999999</v>
      </c>
      <c r="CG114" s="22">
        <v>-3.6391100000000003E-2</v>
      </c>
      <c r="CH114" s="22">
        <v>-7.1637000000000003E-3</v>
      </c>
      <c r="CI114" s="22">
        <v>-3.0701699999999998E-2</v>
      </c>
      <c r="CJ114" s="22">
        <v>-2.67377E-2</v>
      </c>
      <c r="CK114" s="22">
        <v>-2.6538699999999998E-2</v>
      </c>
      <c r="CL114" s="22">
        <v>-9.5444799999999996E-2</v>
      </c>
      <c r="CM114" s="22">
        <v>-9.0877700000000006E-2</v>
      </c>
      <c r="CN114" s="22">
        <v>-5.5099700000000001E-2</v>
      </c>
      <c r="CO114" s="22">
        <v>4.5390300000000001E-2</v>
      </c>
      <c r="CP114" s="22">
        <v>-3.91115E-2</v>
      </c>
      <c r="CQ114" s="22">
        <v>0.2076682</v>
      </c>
      <c r="CR114" s="22">
        <v>0.33448420000000001</v>
      </c>
      <c r="CS114" s="22">
        <v>0.36106510000000003</v>
      </c>
      <c r="CT114" s="22">
        <v>0.27259119999999998</v>
      </c>
      <c r="CU114" s="22">
        <v>0.2025409</v>
      </c>
      <c r="CV114" s="22">
        <v>-0.14053869999999999</v>
      </c>
      <c r="CW114" s="22">
        <v>-0.32249529999999998</v>
      </c>
      <c r="CX114" s="22">
        <v>-0.32772059999999997</v>
      </c>
      <c r="CY114" s="22">
        <v>-0.31697409999999998</v>
      </c>
      <c r="CZ114" s="22">
        <v>-0.25799460000000002</v>
      </c>
      <c r="DA114" s="22">
        <v>-0.1974622</v>
      </c>
      <c r="DB114" s="22">
        <v>-0.18418470000000001</v>
      </c>
      <c r="DC114" s="22">
        <v>-0.17153299999999999</v>
      </c>
      <c r="DD114" s="22">
        <v>-0.1269612</v>
      </c>
      <c r="DE114" s="22">
        <v>6.3172000000000002E-3</v>
      </c>
      <c r="DF114" s="22">
        <v>4.2151800000000003E-2</v>
      </c>
      <c r="DG114" s="22">
        <v>2.1202700000000001E-2</v>
      </c>
      <c r="DH114" s="22">
        <v>2.9692099999999999E-2</v>
      </c>
      <c r="DI114" s="22">
        <v>3.48727E-2</v>
      </c>
      <c r="DJ114" s="22">
        <v>-2.7083200000000002E-2</v>
      </c>
      <c r="DK114" s="22">
        <v>-1.5266699999999999E-2</v>
      </c>
      <c r="DL114" s="22">
        <v>2.5226499999999999E-2</v>
      </c>
      <c r="DM114" s="22">
        <v>0.1320006</v>
      </c>
      <c r="DN114" s="22">
        <v>4.9079299999999999E-2</v>
      </c>
      <c r="DO114" s="22">
        <v>0.29665900000000001</v>
      </c>
      <c r="DP114" s="22">
        <v>0.4232107</v>
      </c>
      <c r="DQ114" s="22">
        <v>0.4428723</v>
      </c>
      <c r="DR114" s="22">
        <v>0.35210649999999999</v>
      </c>
      <c r="DS114" s="22">
        <v>0.28057510000000002</v>
      </c>
      <c r="DT114" s="22">
        <v>-6.5038399999999996E-2</v>
      </c>
      <c r="DU114" s="22">
        <v>-0.2515947</v>
      </c>
      <c r="DV114" s="22">
        <v>-0.26582109999999998</v>
      </c>
      <c r="DW114" s="22">
        <v>-0.21852849999999999</v>
      </c>
      <c r="DX114" s="22">
        <v>-0.16757620000000001</v>
      </c>
      <c r="DY114" s="22">
        <v>-0.11792809999999999</v>
      </c>
      <c r="DZ114" s="22">
        <v>-0.1140466</v>
      </c>
      <c r="EA114" s="22">
        <v>-0.1068214</v>
      </c>
      <c r="EB114" s="22">
        <v>-6.6517000000000007E-2</v>
      </c>
      <c r="EC114" s="22">
        <v>6.7981299999999995E-2</v>
      </c>
      <c r="ED114" s="22">
        <v>0.1133554</v>
      </c>
      <c r="EE114" s="22">
        <v>9.6144300000000002E-2</v>
      </c>
      <c r="EF114" s="22">
        <v>0.11116769999999999</v>
      </c>
      <c r="EG114" s="22">
        <v>0.123541</v>
      </c>
      <c r="EH114" s="22">
        <v>7.16199E-2</v>
      </c>
      <c r="EI114" s="22">
        <v>9.3903700000000007E-2</v>
      </c>
      <c r="EJ114" s="22">
        <v>0.14120469999999999</v>
      </c>
      <c r="EK114" s="22">
        <v>0.25705210000000001</v>
      </c>
      <c r="EL114" s="22">
        <v>0.17641280000000001</v>
      </c>
      <c r="EM114" s="22">
        <v>0.42514750000000001</v>
      </c>
      <c r="EN114" s="22">
        <v>0.55131759999999996</v>
      </c>
      <c r="EO114" s="22">
        <v>0.56098910000000002</v>
      </c>
      <c r="EP114" s="22">
        <v>0.46691379999999999</v>
      </c>
      <c r="EQ114" s="22">
        <v>0.39324409999999999</v>
      </c>
      <c r="ER114" s="22">
        <v>4.3971999999999997E-2</v>
      </c>
      <c r="ES114" s="22">
        <v>-0.14922550000000001</v>
      </c>
      <c r="ET114" s="22">
        <v>-0.1764481</v>
      </c>
      <c r="EU114" s="22">
        <v>60.063670000000002</v>
      </c>
      <c r="EV114" s="22">
        <v>61.042450000000002</v>
      </c>
      <c r="EW114" s="22">
        <v>60.063670000000002</v>
      </c>
      <c r="EX114" s="22">
        <v>59.042450000000002</v>
      </c>
      <c r="EY114" s="22">
        <v>59.97878</v>
      </c>
      <c r="EZ114" s="22">
        <v>58.02122</v>
      </c>
      <c r="FA114" s="22">
        <v>58.02122</v>
      </c>
      <c r="FB114" s="22">
        <v>63.936329999999998</v>
      </c>
      <c r="FC114" s="22">
        <v>69.915109999999999</v>
      </c>
      <c r="FD114" s="22">
        <v>74.957549999999998</v>
      </c>
      <c r="FE114" s="22">
        <v>77.106110000000001</v>
      </c>
      <c r="FF114" s="22">
        <v>79.233450000000005</v>
      </c>
      <c r="FG114" s="22">
        <v>84.233450000000005</v>
      </c>
      <c r="FH114" s="22">
        <v>86.275890000000004</v>
      </c>
      <c r="FI114" s="22">
        <v>73.657899999999998</v>
      </c>
      <c r="FJ114" s="22">
        <v>73.360780000000005</v>
      </c>
      <c r="FK114" s="22">
        <v>73.318340000000006</v>
      </c>
      <c r="FL114" s="22">
        <v>74.169780000000003</v>
      </c>
      <c r="FM114" s="22">
        <v>71.233450000000005</v>
      </c>
      <c r="FN114" s="22">
        <v>67.297120000000007</v>
      </c>
      <c r="FO114" s="22">
        <v>64.191000000000003</v>
      </c>
      <c r="FP114" s="22">
        <v>63.106110000000001</v>
      </c>
      <c r="FQ114" s="22">
        <v>62.084890000000001</v>
      </c>
      <c r="FR114" s="22">
        <v>62.084890000000001</v>
      </c>
      <c r="FS114" s="22">
        <v>1.886328</v>
      </c>
      <c r="FT114" s="22">
        <v>8.6460999999999996E-2</v>
      </c>
      <c r="FU114" s="22">
        <v>0.13118550000000001</v>
      </c>
    </row>
    <row r="115" spans="1:177" x14ac:dyDescent="0.3">
      <c r="A115" s="13" t="s">
        <v>226</v>
      </c>
      <c r="B115" s="13" t="s">
        <v>0</v>
      </c>
      <c r="C115" s="13" t="s">
        <v>264</v>
      </c>
      <c r="D115" s="34" t="s">
        <v>248</v>
      </c>
      <c r="E115" s="23" t="s">
        <v>221</v>
      </c>
      <c r="F115" s="23">
        <v>4738</v>
      </c>
      <c r="G115" s="22">
        <v>2.9766309999999998</v>
      </c>
      <c r="H115" s="22">
        <v>2.7008480000000001</v>
      </c>
      <c r="I115" s="22">
        <v>2.521954</v>
      </c>
      <c r="J115" s="22">
        <v>2.398082</v>
      </c>
      <c r="K115" s="22">
        <v>2.362171</v>
      </c>
      <c r="L115" s="22">
        <v>2.5320469999999999</v>
      </c>
      <c r="M115" s="22">
        <v>2.6575500000000001</v>
      </c>
      <c r="N115" s="22">
        <v>2.3551250000000001</v>
      </c>
      <c r="O115" s="22">
        <v>1.6772499999999999</v>
      </c>
      <c r="P115" s="22">
        <v>1.105721</v>
      </c>
      <c r="Q115" s="22">
        <v>0.75971569999999999</v>
      </c>
      <c r="R115" s="22">
        <v>0.58263589999999998</v>
      </c>
      <c r="S115" s="22">
        <v>1.031846</v>
      </c>
      <c r="T115" s="22">
        <v>1.543795</v>
      </c>
      <c r="U115" s="22">
        <v>2.2207949999999999</v>
      </c>
      <c r="V115" s="22">
        <v>3.194188</v>
      </c>
      <c r="W115" s="22">
        <v>4.3090809999999999</v>
      </c>
      <c r="X115" s="22">
        <v>4.7834329999999996</v>
      </c>
      <c r="Y115" s="22">
        <v>5.627205</v>
      </c>
      <c r="Z115" s="22">
        <v>5.9687830000000002</v>
      </c>
      <c r="AA115" s="22">
        <v>5.9184650000000003</v>
      </c>
      <c r="AB115" s="22">
        <v>5.3827340000000001</v>
      </c>
      <c r="AC115" s="22">
        <v>4.4985410000000003</v>
      </c>
      <c r="AD115" s="22">
        <v>3.7188409999999998</v>
      </c>
      <c r="AE115" s="22">
        <v>-0.34221509999999999</v>
      </c>
      <c r="AF115" s="22">
        <v>-0.31073139999999999</v>
      </c>
      <c r="AG115" s="22">
        <v>-0.25754510000000003</v>
      </c>
      <c r="AH115" s="22">
        <v>-0.24820010000000001</v>
      </c>
      <c r="AI115" s="22">
        <v>-0.23649580000000001</v>
      </c>
      <c r="AJ115" s="22">
        <v>-0.20303950000000001</v>
      </c>
      <c r="AK115" s="22">
        <v>-0.17196539999999999</v>
      </c>
      <c r="AL115" s="22">
        <v>-0.10025340000000001</v>
      </c>
      <c r="AM115" s="22">
        <v>-5.9050600000000002E-2</v>
      </c>
      <c r="AN115" s="22">
        <v>-3.4502499999999998E-2</v>
      </c>
      <c r="AO115" s="22">
        <v>-0.101447</v>
      </c>
      <c r="AP115" s="22">
        <v>-0.24405760000000001</v>
      </c>
      <c r="AQ115" s="22">
        <v>-0.1115709</v>
      </c>
      <c r="AR115" s="22">
        <v>-0.15337229999999999</v>
      </c>
      <c r="AS115" s="22">
        <v>-0.1665258</v>
      </c>
      <c r="AT115" s="22">
        <v>-2.22621E-2</v>
      </c>
      <c r="AU115" s="22">
        <v>0.28369420000000001</v>
      </c>
      <c r="AV115" s="22">
        <v>0.3146969</v>
      </c>
      <c r="AW115" s="22">
        <v>0.29460619999999998</v>
      </c>
      <c r="AX115" s="22">
        <v>0.30468089999999998</v>
      </c>
      <c r="AY115" s="22">
        <v>0.25692280000000001</v>
      </c>
      <c r="AZ115" s="22">
        <v>-0.14210390000000001</v>
      </c>
      <c r="BA115" s="22">
        <v>-0.23509389999999999</v>
      </c>
      <c r="BB115" s="22">
        <v>-0.19599340000000001</v>
      </c>
      <c r="BC115" s="22">
        <v>-0.26073210000000002</v>
      </c>
      <c r="BD115" s="22">
        <v>-0.23133290000000001</v>
      </c>
      <c r="BE115" s="22">
        <v>-0.1854258</v>
      </c>
      <c r="BF115" s="22">
        <v>-0.18143860000000001</v>
      </c>
      <c r="BG115" s="22">
        <v>-0.1710681</v>
      </c>
      <c r="BH115" s="22">
        <v>-0.14186009999999999</v>
      </c>
      <c r="BI115" s="22">
        <v>-0.1071564</v>
      </c>
      <c r="BJ115" s="22">
        <v>-3.24522E-2</v>
      </c>
      <c r="BK115" s="22">
        <v>1.26897E-2</v>
      </c>
      <c r="BL115" s="22">
        <v>4.52713E-2</v>
      </c>
      <c r="BM115" s="22">
        <v>-1.54634E-2</v>
      </c>
      <c r="BN115" s="22">
        <v>-0.14466399999999999</v>
      </c>
      <c r="BO115" s="22">
        <v>-2.3039999999999999E-4</v>
      </c>
      <c r="BP115" s="22">
        <v>-3.60025E-2</v>
      </c>
      <c r="BQ115" s="22">
        <v>-4.3348999999999999E-2</v>
      </c>
      <c r="BR115" s="22">
        <v>0.1042415</v>
      </c>
      <c r="BS115" s="22">
        <v>0.41313680000000003</v>
      </c>
      <c r="BT115" s="22">
        <v>0.44429489999999999</v>
      </c>
      <c r="BU115" s="22">
        <v>0.4227205</v>
      </c>
      <c r="BV115" s="22">
        <v>0.42228399999999999</v>
      </c>
      <c r="BW115" s="22">
        <v>0.37245909999999999</v>
      </c>
      <c r="BX115" s="22">
        <v>-3.3477399999999997E-2</v>
      </c>
      <c r="BY115" s="22">
        <v>-0.13485169999999999</v>
      </c>
      <c r="BZ115" s="22">
        <v>-0.10968</v>
      </c>
      <c r="CA115" s="22">
        <v>-0.20429720000000001</v>
      </c>
      <c r="CB115" s="22">
        <v>-0.17634169999999999</v>
      </c>
      <c r="CC115" s="22">
        <v>-0.13547619999999999</v>
      </c>
      <c r="CD115" s="22">
        <v>-0.13519980000000001</v>
      </c>
      <c r="CE115" s="22">
        <v>-0.12575310000000001</v>
      </c>
      <c r="CF115" s="22">
        <v>-9.9487400000000004E-2</v>
      </c>
      <c r="CG115" s="22">
        <v>-6.2269999999999999E-2</v>
      </c>
      <c r="CH115" s="22">
        <v>1.4506700000000001E-2</v>
      </c>
      <c r="CI115" s="22">
        <v>6.2376800000000003E-2</v>
      </c>
      <c r="CJ115" s="22">
        <v>0.1005224</v>
      </c>
      <c r="CK115" s="22">
        <v>4.4088599999999999E-2</v>
      </c>
      <c r="CL115" s="22">
        <v>-7.5824299999999997E-2</v>
      </c>
      <c r="CM115" s="22">
        <v>7.6883699999999999E-2</v>
      </c>
      <c r="CN115" s="22">
        <v>4.5287500000000001E-2</v>
      </c>
      <c r="CO115" s="22">
        <v>4.1962800000000001E-2</v>
      </c>
      <c r="CP115" s="22">
        <v>0.19185749999999999</v>
      </c>
      <c r="CQ115" s="22">
        <v>0.50278820000000002</v>
      </c>
      <c r="CR115" s="22">
        <v>0.53405420000000003</v>
      </c>
      <c r="CS115" s="22">
        <v>0.51145209999999997</v>
      </c>
      <c r="CT115" s="22">
        <v>0.50373559999999995</v>
      </c>
      <c r="CU115" s="22">
        <v>0.45247910000000002</v>
      </c>
      <c r="CV115" s="22">
        <v>4.1757000000000002E-2</v>
      </c>
      <c r="CW115" s="22">
        <v>-6.5424200000000002E-2</v>
      </c>
      <c r="CX115" s="22">
        <v>-4.9899699999999998E-2</v>
      </c>
      <c r="CY115" s="22">
        <v>-0.1478624</v>
      </c>
      <c r="CZ115" s="22">
        <v>-0.1213506</v>
      </c>
      <c r="DA115" s="22">
        <v>-8.5526599999999994E-2</v>
      </c>
      <c r="DB115" s="22">
        <v>-8.8960999999999998E-2</v>
      </c>
      <c r="DC115" s="22">
        <v>-8.0438099999999998E-2</v>
      </c>
      <c r="DD115" s="22">
        <v>-5.71148E-2</v>
      </c>
      <c r="DE115" s="22">
        <v>-1.73835E-2</v>
      </c>
      <c r="DF115" s="22">
        <v>6.1465600000000002E-2</v>
      </c>
      <c r="DG115" s="22">
        <v>0.11206389999999999</v>
      </c>
      <c r="DH115" s="22">
        <v>0.15577350000000001</v>
      </c>
      <c r="DI115" s="22">
        <v>0.1036405</v>
      </c>
      <c r="DJ115" s="22">
        <v>-6.9845999999999997E-3</v>
      </c>
      <c r="DK115" s="22">
        <v>0.15399779999999999</v>
      </c>
      <c r="DL115" s="22">
        <v>0.12657740000000001</v>
      </c>
      <c r="DM115" s="22">
        <v>0.12727469999999999</v>
      </c>
      <c r="DN115" s="22">
        <v>0.27947349999999999</v>
      </c>
      <c r="DO115" s="22">
        <v>0.59243979999999996</v>
      </c>
      <c r="DP115" s="22">
        <v>0.62381330000000002</v>
      </c>
      <c r="DQ115" s="22">
        <v>0.60018369999999999</v>
      </c>
      <c r="DR115" s="22">
        <v>0.58518709999999996</v>
      </c>
      <c r="DS115" s="22">
        <v>0.53249919999999995</v>
      </c>
      <c r="DT115" s="22">
        <v>0.1169914</v>
      </c>
      <c r="DU115" s="22">
        <v>4.0032000000000002E-3</v>
      </c>
      <c r="DV115" s="22">
        <v>9.8806999999999992E-3</v>
      </c>
      <c r="DW115" s="22">
        <v>-6.6379400000000005E-2</v>
      </c>
      <c r="DX115" s="22">
        <v>-4.1952099999999999E-2</v>
      </c>
      <c r="DY115" s="22">
        <v>-1.34073E-2</v>
      </c>
      <c r="DZ115" s="22">
        <v>-2.21995E-2</v>
      </c>
      <c r="EA115" s="22">
        <v>-1.50104E-2</v>
      </c>
      <c r="EB115" s="22">
        <v>4.0645999999999998E-3</v>
      </c>
      <c r="EC115" s="22">
        <v>4.74254E-2</v>
      </c>
      <c r="ED115" s="22">
        <v>0.12926679999999999</v>
      </c>
      <c r="EE115" s="22">
        <v>0.1838042</v>
      </c>
      <c r="EF115" s="22">
        <v>0.23554729999999999</v>
      </c>
      <c r="EG115" s="22">
        <v>0.18962409999999999</v>
      </c>
      <c r="EH115" s="22">
        <v>9.2409099999999994E-2</v>
      </c>
      <c r="EI115" s="22">
        <v>0.26533820000000002</v>
      </c>
      <c r="EJ115" s="22">
        <v>0.24394730000000001</v>
      </c>
      <c r="EK115" s="22">
        <v>0.25045139999999999</v>
      </c>
      <c r="EL115" s="22">
        <v>0.40597699999999998</v>
      </c>
      <c r="EM115" s="22">
        <v>0.72188229999999998</v>
      </c>
      <c r="EN115" s="22">
        <v>0.75341130000000001</v>
      </c>
      <c r="EO115" s="22">
        <v>0.728298</v>
      </c>
      <c r="EP115" s="22">
        <v>0.70279029999999998</v>
      </c>
      <c r="EQ115" s="22">
        <v>0.64803540000000004</v>
      </c>
      <c r="ER115" s="22">
        <v>0.22561790000000001</v>
      </c>
      <c r="ES115" s="22">
        <v>0.1042455</v>
      </c>
      <c r="ET115" s="22">
        <v>9.6194100000000005E-2</v>
      </c>
      <c r="EU115" s="22">
        <v>60.980289999999997</v>
      </c>
      <c r="EV115" s="22">
        <v>58.980289999999997</v>
      </c>
      <c r="EW115" s="22">
        <v>56.99015</v>
      </c>
      <c r="EX115" s="22">
        <v>55.985219999999998</v>
      </c>
      <c r="EY115" s="22">
        <v>55.995069999999998</v>
      </c>
      <c r="EZ115" s="22">
        <v>54.995069999999998</v>
      </c>
      <c r="FA115" s="22">
        <v>54.004930000000002</v>
      </c>
      <c r="FB115" s="22">
        <v>63.990139999999997</v>
      </c>
      <c r="FC115" s="22">
        <v>80.99015</v>
      </c>
      <c r="FD115" s="22">
        <v>91.985219999999998</v>
      </c>
      <c r="FE115" s="22">
        <v>96.975359999999995</v>
      </c>
      <c r="FF115" s="22">
        <v>93.995069999999998</v>
      </c>
      <c r="FG115" s="22">
        <v>96.985219999999998</v>
      </c>
      <c r="FH115" s="22">
        <v>99.980289999999997</v>
      </c>
      <c r="FI115" s="22">
        <v>101.97539999999999</v>
      </c>
      <c r="FJ115" s="22">
        <v>100.98520000000001</v>
      </c>
      <c r="FK115" s="22">
        <v>99.980289999999997</v>
      </c>
      <c r="FL115" s="22">
        <v>93</v>
      </c>
      <c r="FM115" s="22">
        <v>89.024640000000005</v>
      </c>
      <c r="FN115" s="22">
        <v>85.024640000000005</v>
      </c>
      <c r="FO115" s="22">
        <v>78.019710000000003</v>
      </c>
      <c r="FP115" s="22">
        <v>71.00985</v>
      </c>
      <c r="FQ115" s="22">
        <v>69.99015</v>
      </c>
      <c r="FR115" s="22">
        <v>66.995069999999998</v>
      </c>
      <c r="FS115" s="22">
        <v>1.6644589999999999</v>
      </c>
      <c r="FT115" s="22">
        <v>7.8946799999999998E-2</v>
      </c>
      <c r="FU115" s="22">
        <v>0.133826</v>
      </c>
    </row>
    <row r="116" spans="1:177" x14ac:dyDescent="0.3">
      <c r="A116" s="13" t="s">
        <v>226</v>
      </c>
      <c r="B116" s="13" t="s">
        <v>0</v>
      </c>
      <c r="C116" s="13" t="s">
        <v>264</v>
      </c>
      <c r="D116" s="34" t="s">
        <v>237</v>
      </c>
      <c r="E116" s="23" t="s">
        <v>219</v>
      </c>
      <c r="F116" s="23">
        <v>8834</v>
      </c>
      <c r="G116" s="22">
        <v>5.3373850000000003</v>
      </c>
      <c r="H116" s="22">
        <v>4.9894290000000003</v>
      </c>
      <c r="I116" s="22">
        <v>4.7348650000000001</v>
      </c>
      <c r="J116" s="22">
        <v>4.6579839999999999</v>
      </c>
      <c r="K116" s="22">
        <v>4.7809980000000003</v>
      </c>
      <c r="L116" s="22">
        <v>5.4195479999999998</v>
      </c>
      <c r="M116" s="22">
        <v>6.3942509999999997</v>
      </c>
      <c r="N116" s="22">
        <v>6.496442</v>
      </c>
      <c r="O116" s="22">
        <v>5.5239200000000004</v>
      </c>
      <c r="P116" s="22">
        <v>4.4693969999999998</v>
      </c>
      <c r="Q116" s="22">
        <v>3.5094599999999998</v>
      </c>
      <c r="R116" s="22">
        <v>2.937405</v>
      </c>
      <c r="S116" s="22">
        <v>2.5519699999999998</v>
      </c>
      <c r="T116" s="22">
        <v>2.5590830000000002</v>
      </c>
      <c r="U116" s="22">
        <v>2.8628960000000001</v>
      </c>
      <c r="V116" s="22">
        <v>3.3957389999999998</v>
      </c>
      <c r="W116" s="22">
        <v>4.492032</v>
      </c>
      <c r="X116" s="22">
        <v>6.2638910000000001</v>
      </c>
      <c r="Y116" s="22">
        <v>7.888801</v>
      </c>
      <c r="Z116" s="22">
        <v>8.9088589999999996</v>
      </c>
      <c r="AA116" s="22">
        <v>8.8191729999999993</v>
      </c>
      <c r="AB116" s="22">
        <v>8.189629</v>
      </c>
      <c r="AC116" s="22">
        <v>7.1527279999999998</v>
      </c>
      <c r="AD116" s="22">
        <v>6.1237880000000002</v>
      </c>
      <c r="AE116" s="22">
        <v>-0.64222480000000004</v>
      </c>
      <c r="AF116" s="22">
        <v>-0.66719969999999995</v>
      </c>
      <c r="AG116" s="22">
        <v>-0.6463679</v>
      </c>
      <c r="AH116" s="22">
        <v>-0.5496624</v>
      </c>
      <c r="AI116" s="22">
        <v>-0.44240760000000001</v>
      </c>
      <c r="AJ116" s="22">
        <v>-0.30334549999999999</v>
      </c>
      <c r="AK116" s="22">
        <v>-0.2018527</v>
      </c>
      <c r="AL116" s="22">
        <v>-0.13663230000000001</v>
      </c>
      <c r="AM116" s="22">
        <v>-9.2183699999999993E-2</v>
      </c>
      <c r="AN116" s="22">
        <v>-9.9209199999999997E-2</v>
      </c>
      <c r="AO116" s="22">
        <v>-0.199986</v>
      </c>
      <c r="AP116" s="22">
        <v>-0.1446142</v>
      </c>
      <c r="AQ116" s="22">
        <v>-7.9521400000000006E-2</v>
      </c>
      <c r="AR116" s="22">
        <v>-4.77724E-2</v>
      </c>
      <c r="AS116" s="22">
        <v>1.7067499999999999E-2</v>
      </c>
      <c r="AT116" s="22">
        <v>2.3254899999999998E-2</v>
      </c>
      <c r="AU116" s="22">
        <v>0.1677611</v>
      </c>
      <c r="AV116" s="22">
        <v>0.22884350000000001</v>
      </c>
      <c r="AW116" s="22">
        <v>0.18182899999999999</v>
      </c>
      <c r="AX116" s="22">
        <v>0.1824404</v>
      </c>
      <c r="AY116" s="22">
        <v>0.11125980000000001</v>
      </c>
      <c r="AZ116" s="22">
        <v>-0.1594593</v>
      </c>
      <c r="BA116" s="22">
        <v>-0.26228750000000001</v>
      </c>
      <c r="BB116" s="22">
        <v>-0.27495720000000001</v>
      </c>
      <c r="BC116" s="22">
        <v>-0.54640330000000004</v>
      </c>
      <c r="BD116" s="22">
        <v>-0.56872800000000001</v>
      </c>
      <c r="BE116" s="22">
        <v>-0.5530583</v>
      </c>
      <c r="BF116" s="22">
        <v>-0.46648610000000001</v>
      </c>
      <c r="BG116" s="22">
        <v>-0.36592340000000001</v>
      </c>
      <c r="BH116" s="22">
        <v>-0.22724549999999999</v>
      </c>
      <c r="BI116" s="22">
        <v>-0.12599640000000001</v>
      </c>
      <c r="BJ116" s="22">
        <v>-6.0355199999999998E-2</v>
      </c>
      <c r="BK116" s="22">
        <v>-1.6230999999999999E-2</v>
      </c>
      <c r="BL116" s="22">
        <v>-2.20162E-2</v>
      </c>
      <c r="BM116" s="22">
        <v>-0.12198050000000001</v>
      </c>
      <c r="BN116" s="22">
        <v>-6.8977999999999998E-2</v>
      </c>
      <c r="BO116" s="22">
        <v>-2.2315E-3</v>
      </c>
      <c r="BP116" s="22">
        <v>2.9068E-2</v>
      </c>
      <c r="BQ116" s="22">
        <v>9.2084100000000002E-2</v>
      </c>
      <c r="BR116" s="22">
        <v>9.5238299999999998E-2</v>
      </c>
      <c r="BS116" s="22">
        <v>0.23849319999999999</v>
      </c>
      <c r="BT116" s="22">
        <v>0.30114020000000002</v>
      </c>
      <c r="BU116" s="22">
        <v>0.2610365</v>
      </c>
      <c r="BV116" s="22">
        <v>0.26875640000000001</v>
      </c>
      <c r="BW116" s="22">
        <v>0.199652</v>
      </c>
      <c r="BX116" s="22">
        <v>-7.3756100000000005E-2</v>
      </c>
      <c r="BY116" s="22">
        <v>-0.1800754</v>
      </c>
      <c r="BZ116" s="22">
        <v>-0.19585849999999999</v>
      </c>
      <c r="CA116" s="22">
        <v>-0.48003770000000001</v>
      </c>
      <c r="CB116" s="22">
        <v>-0.50052669999999999</v>
      </c>
      <c r="CC116" s="22">
        <v>-0.48843239999999999</v>
      </c>
      <c r="CD116" s="22">
        <v>-0.40887839999999998</v>
      </c>
      <c r="CE116" s="22">
        <v>-0.31295070000000003</v>
      </c>
      <c r="CF116" s="22">
        <v>-0.17453879999999999</v>
      </c>
      <c r="CG116" s="22">
        <v>-7.3458599999999999E-2</v>
      </c>
      <c r="CH116" s="22">
        <v>-7.5259000000000003E-3</v>
      </c>
      <c r="CI116" s="22">
        <v>3.6373700000000002E-2</v>
      </c>
      <c r="CJ116" s="22">
        <v>3.14474E-2</v>
      </c>
      <c r="CK116" s="22">
        <v>-6.7954200000000006E-2</v>
      </c>
      <c r="CL116" s="22">
        <v>-1.6592599999999999E-2</v>
      </c>
      <c r="CM116" s="22">
        <v>5.1299299999999999E-2</v>
      </c>
      <c r="CN116" s="22">
        <v>8.22875E-2</v>
      </c>
      <c r="CO116" s="22">
        <v>0.14404030000000001</v>
      </c>
      <c r="CP116" s="22">
        <v>0.14509379999999999</v>
      </c>
      <c r="CQ116" s="22">
        <v>0.28748200000000002</v>
      </c>
      <c r="CR116" s="22">
        <v>0.35121279999999999</v>
      </c>
      <c r="CS116" s="22">
        <v>0.31589529999999999</v>
      </c>
      <c r="CT116" s="22">
        <v>0.32853870000000002</v>
      </c>
      <c r="CU116" s="22">
        <v>0.2608721</v>
      </c>
      <c r="CV116" s="22">
        <v>-1.43982E-2</v>
      </c>
      <c r="CW116" s="22">
        <v>-0.1231356</v>
      </c>
      <c r="CX116" s="22">
        <v>-0.1410749</v>
      </c>
      <c r="CY116" s="22">
        <v>-0.41367209999999999</v>
      </c>
      <c r="CZ116" s="22">
        <v>-0.43232549999999997</v>
      </c>
      <c r="DA116" s="22">
        <v>-0.42380640000000003</v>
      </c>
      <c r="DB116" s="22">
        <v>-0.35127069999999999</v>
      </c>
      <c r="DC116" s="22">
        <v>-0.25997799999999999</v>
      </c>
      <c r="DD116" s="22">
        <v>-0.1218321</v>
      </c>
      <c r="DE116" s="22">
        <v>-2.09208E-2</v>
      </c>
      <c r="DF116" s="22">
        <v>4.5303400000000001E-2</v>
      </c>
      <c r="DG116" s="22">
        <v>8.8978399999999999E-2</v>
      </c>
      <c r="DH116" s="22">
        <v>8.4911E-2</v>
      </c>
      <c r="DI116" s="22">
        <v>-1.3927800000000001E-2</v>
      </c>
      <c r="DJ116" s="22">
        <v>3.57928E-2</v>
      </c>
      <c r="DK116" s="22">
        <v>0.10483000000000001</v>
      </c>
      <c r="DL116" s="22">
        <v>0.13550699999999999</v>
      </c>
      <c r="DM116" s="22">
        <v>0.19599659999999999</v>
      </c>
      <c r="DN116" s="22">
        <v>0.19494929999999999</v>
      </c>
      <c r="DO116" s="22">
        <v>0.33647080000000001</v>
      </c>
      <c r="DP116" s="22">
        <v>0.40128530000000001</v>
      </c>
      <c r="DQ116" s="22">
        <v>0.37075409999999998</v>
      </c>
      <c r="DR116" s="22">
        <v>0.38832100000000003</v>
      </c>
      <c r="DS116" s="22">
        <v>0.3220923</v>
      </c>
      <c r="DT116" s="22">
        <v>4.4959600000000002E-2</v>
      </c>
      <c r="DU116" s="22">
        <v>-6.6195799999999999E-2</v>
      </c>
      <c r="DV116" s="22">
        <v>-8.6291400000000004E-2</v>
      </c>
      <c r="DW116" s="22">
        <v>-0.31785059999999998</v>
      </c>
      <c r="DX116" s="22">
        <v>-0.33385369999999998</v>
      </c>
      <c r="DY116" s="22">
        <v>-0.33049679999999998</v>
      </c>
      <c r="DZ116" s="22">
        <v>-0.26809440000000001</v>
      </c>
      <c r="EA116" s="22">
        <v>-0.18349380000000001</v>
      </c>
      <c r="EB116" s="22">
        <v>-4.5732000000000002E-2</v>
      </c>
      <c r="EC116" s="22">
        <v>5.4935499999999998E-2</v>
      </c>
      <c r="ED116" s="22">
        <v>0.12158049999999999</v>
      </c>
      <c r="EE116" s="22">
        <v>0.1649311</v>
      </c>
      <c r="EF116" s="22">
        <v>0.162104</v>
      </c>
      <c r="EG116" s="22">
        <v>6.4077700000000001E-2</v>
      </c>
      <c r="EH116" s="22">
        <v>0.1114289</v>
      </c>
      <c r="EI116" s="22">
        <v>0.1821199</v>
      </c>
      <c r="EJ116" s="22">
        <v>0.21234739999999999</v>
      </c>
      <c r="EK116" s="22">
        <v>0.27101310000000001</v>
      </c>
      <c r="EL116" s="22">
        <v>0.26693270000000002</v>
      </c>
      <c r="EM116" s="22">
        <v>0.40720289999999998</v>
      </c>
      <c r="EN116" s="22">
        <v>0.47358210000000001</v>
      </c>
      <c r="EO116" s="22">
        <v>0.44996150000000001</v>
      </c>
      <c r="EP116" s="22">
        <v>0.47463699999999998</v>
      </c>
      <c r="EQ116" s="22">
        <v>0.41048440000000003</v>
      </c>
      <c r="ER116" s="22">
        <v>0.1306628</v>
      </c>
      <c r="ES116" s="22">
        <v>1.6016300000000001E-2</v>
      </c>
      <c r="ET116" s="22">
        <v>-7.1926000000000004E-3</v>
      </c>
      <c r="EU116" s="22">
        <v>50.630299999999998</v>
      </c>
      <c r="EV116" s="22">
        <v>49.534770000000002</v>
      </c>
      <c r="EW116" s="22">
        <v>49.201509999999999</v>
      </c>
      <c r="EX116" s="22">
        <v>48.55574</v>
      </c>
      <c r="EY116" s="22">
        <v>48.260420000000003</v>
      </c>
      <c r="EZ116" s="22">
        <v>48.094009999999997</v>
      </c>
      <c r="FA116" s="22">
        <v>47.415649999999999</v>
      </c>
      <c r="FB116" s="22">
        <v>47.405630000000002</v>
      </c>
      <c r="FC116" s="22">
        <v>50.447600000000001</v>
      </c>
      <c r="FD116" s="22">
        <v>54.4651</v>
      </c>
      <c r="FE116" s="22">
        <v>58.110239999999997</v>
      </c>
      <c r="FF116" s="22">
        <v>60.96163</v>
      </c>
      <c r="FG116" s="22">
        <v>62.481830000000002</v>
      </c>
      <c r="FH116" s="22">
        <v>63.145139999999998</v>
      </c>
      <c r="FI116" s="22">
        <v>63.623530000000002</v>
      </c>
      <c r="FJ116" s="22">
        <v>63.270339999999997</v>
      </c>
      <c r="FK116" s="22">
        <v>62.080860000000001</v>
      </c>
      <c r="FL116" s="22">
        <v>60.421469999999999</v>
      </c>
      <c r="FM116" s="22">
        <v>58.496569999999998</v>
      </c>
      <c r="FN116" s="22">
        <v>55.550600000000003</v>
      </c>
      <c r="FO116" s="22">
        <v>53.409329999999997</v>
      </c>
      <c r="FP116" s="22">
        <v>52.086500000000001</v>
      </c>
      <c r="FQ116" s="22">
        <v>51.39611</v>
      </c>
      <c r="FR116" s="22">
        <v>50.477539999999998</v>
      </c>
      <c r="FS116" s="22">
        <v>1.491895</v>
      </c>
      <c r="FT116" s="22">
        <v>6.6533800000000004E-2</v>
      </c>
      <c r="FU116" s="22">
        <v>8.7299199999999993E-2</v>
      </c>
    </row>
    <row r="117" spans="1:177" x14ac:dyDescent="0.3">
      <c r="A117" s="13" t="s">
        <v>226</v>
      </c>
      <c r="B117" s="13" t="s">
        <v>0</v>
      </c>
      <c r="C117" s="13" t="s">
        <v>264</v>
      </c>
      <c r="D117" s="34" t="s">
        <v>237</v>
      </c>
      <c r="E117" s="23" t="s">
        <v>220</v>
      </c>
      <c r="F117" s="23">
        <v>5223</v>
      </c>
      <c r="G117" s="22">
        <v>3.0685410000000002</v>
      </c>
      <c r="H117" s="22">
        <v>2.8658269999999999</v>
      </c>
      <c r="I117" s="22">
        <v>2.734057</v>
      </c>
      <c r="J117" s="22">
        <v>2.668139</v>
      </c>
      <c r="K117" s="22">
        <v>2.6982550000000001</v>
      </c>
      <c r="L117" s="22">
        <v>3.0553360000000001</v>
      </c>
      <c r="M117" s="22">
        <v>3.6234790000000001</v>
      </c>
      <c r="N117" s="22">
        <v>3.7787099999999998</v>
      </c>
      <c r="O117" s="22">
        <v>3.3635980000000001</v>
      </c>
      <c r="P117" s="22">
        <v>2.9267479999999999</v>
      </c>
      <c r="Q117" s="22">
        <v>2.4973589999999999</v>
      </c>
      <c r="R117" s="22">
        <v>2.2331219999999998</v>
      </c>
      <c r="S117" s="22">
        <v>2.0445549999999999</v>
      </c>
      <c r="T117" s="22">
        <v>2.067437</v>
      </c>
      <c r="U117" s="22">
        <v>2.1381830000000002</v>
      </c>
      <c r="V117" s="22">
        <v>2.3556029999999999</v>
      </c>
      <c r="W117" s="22">
        <v>2.8769230000000001</v>
      </c>
      <c r="X117" s="22">
        <v>3.7306430000000002</v>
      </c>
      <c r="Y117" s="22">
        <v>4.6098309999999998</v>
      </c>
      <c r="Z117" s="22">
        <v>5.1956490000000004</v>
      </c>
      <c r="AA117" s="22">
        <v>5.1434889999999998</v>
      </c>
      <c r="AB117" s="22">
        <v>4.7641010000000001</v>
      </c>
      <c r="AC117" s="22">
        <v>4.1237019999999998</v>
      </c>
      <c r="AD117" s="22">
        <v>3.5099490000000002</v>
      </c>
      <c r="AE117" s="22">
        <v>-0.36106470000000002</v>
      </c>
      <c r="AF117" s="22">
        <v>-0.38619629999999999</v>
      </c>
      <c r="AG117" s="22">
        <v>-0.37888929999999998</v>
      </c>
      <c r="AH117" s="22">
        <v>-0.34167049999999999</v>
      </c>
      <c r="AI117" s="22">
        <v>-0.29286220000000002</v>
      </c>
      <c r="AJ117" s="22">
        <v>-0.18925110000000001</v>
      </c>
      <c r="AK117" s="22">
        <v>-8.8759900000000003E-2</v>
      </c>
      <c r="AL117" s="22">
        <v>-7.3323899999999997E-2</v>
      </c>
      <c r="AM117" s="22">
        <v>-3.0312499999999999E-2</v>
      </c>
      <c r="AN117" s="22">
        <v>-1.2322400000000001E-2</v>
      </c>
      <c r="AO117" s="22">
        <v>-7.6266799999999996E-2</v>
      </c>
      <c r="AP117" s="22">
        <v>-6.3847799999999996E-2</v>
      </c>
      <c r="AQ117" s="22">
        <v>-3.22029E-2</v>
      </c>
      <c r="AR117" s="22">
        <v>1.0889599999999999E-2</v>
      </c>
      <c r="AS117" s="22">
        <v>4.5451999999999999E-2</v>
      </c>
      <c r="AT117" s="22">
        <v>6.3882700000000001E-2</v>
      </c>
      <c r="AU117" s="22">
        <v>0.16544600000000001</v>
      </c>
      <c r="AV117" s="22">
        <v>0.1623337</v>
      </c>
      <c r="AW117" s="22">
        <v>0.1109088</v>
      </c>
      <c r="AX117" s="22">
        <v>9.6146499999999996E-2</v>
      </c>
      <c r="AY117" s="22">
        <v>6.10203E-2</v>
      </c>
      <c r="AZ117" s="22">
        <v>-0.1182086</v>
      </c>
      <c r="BA117" s="22">
        <v>-0.21585070000000001</v>
      </c>
      <c r="BB117" s="22">
        <v>-0.20541100000000001</v>
      </c>
      <c r="BC117" s="22">
        <v>-0.29595310000000002</v>
      </c>
      <c r="BD117" s="22">
        <v>-0.3185268</v>
      </c>
      <c r="BE117" s="22">
        <v>-0.31434640000000003</v>
      </c>
      <c r="BF117" s="22">
        <v>-0.28216599999999997</v>
      </c>
      <c r="BG117" s="22">
        <v>-0.23963300000000001</v>
      </c>
      <c r="BH117" s="22">
        <v>-0.13648930000000001</v>
      </c>
      <c r="BI117" s="22">
        <v>-3.5372199999999999E-2</v>
      </c>
      <c r="BJ117" s="22">
        <v>-1.77111E-2</v>
      </c>
      <c r="BK117" s="22">
        <v>2.56213E-2</v>
      </c>
      <c r="BL117" s="22">
        <v>4.5519200000000003E-2</v>
      </c>
      <c r="BM117" s="22">
        <v>-1.79536E-2</v>
      </c>
      <c r="BN117" s="22">
        <v>-6.5186999999999997E-3</v>
      </c>
      <c r="BO117" s="22">
        <v>2.57772E-2</v>
      </c>
      <c r="BP117" s="22">
        <v>6.9056300000000001E-2</v>
      </c>
      <c r="BQ117" s="22">
        <v>0.1003083</v>
      </c>
      <c r="BR117" s="22">
        <v>0.11731659999999999</v>
      </c>
      <c r="BS117" s="22">
        <v>0.2154943</v>
      </c>
      <c r="BT117" s="22">
        <v>0.2159401</v>
      </c>
      <c r="BU117" s="22">
        <v>0.17124339999999999</v>
      </c>
      <c r="BV117" s="22">
        <v>0.1617383</v>
      </c>
      <c r="BW117" s="22">
        <v>0.13136320000000001</v>
      </c>
      <c r="BX117" s="22">
        <v>-5.2884899999999999E-2</v>
      </c>
      <c r="BY117" s="22">
        <v>-0.15390329999999999</v>
      </c>
      <c r="BZ117" s="22">
        <v>-0.147289</v>
      </c>
      <c r="CA117" s="22">
        <v>-0.2508571</v>
      </c>
      <c r="CB117" s="22">
        <v>-0.27165909999999999</v>
      </c>
      <c r="CC117" s="22">
        <v>-0.2696443</v>
      </c>
      <c r="CD117" s="22">
        <v>-0.24095340000000001</v>
      </c>
      <c r="CE117" s="22">
        <v>-0.20276659999999999</v>
      </c>
      <c r="CF117" s="22">
        <v>-9.9946699999999999E-2</v>
      </c>
      <c r="CG117" s="22">
        <v>1.604E-3</v>
      </c>
      <c r="CH117" s="22">
        <v>2.0806100000000001E-2</v>
      </c>
      <c r="CI117" s="22">
        <v>6.4360799999999996E-2</v>
      </c>
      <c r="CJ117" s="22">
        <v>8.5580100000000006E-2</v>
      </c>
      <c r="CK117" s="22">
        <v>2.24339E-2</v>
      </c>
      <c r="CL117" s="22">
        <v>3.31872E-2</v>
      </c>
      <c r="CM117" s="22">
        <v>6.5934099999999995E-2</v>
      </c>
      <c r="CN117" s="22">
        <v>0.10934240000000001</v>
      </c>
      <c r="CO117" s="22">
        <v>0.1383016</v>
      </c>
      <c r="CP117" s="22">
        <v>0.15432480000000001</v>
      </c>
      <c r="CQ117" s="22">
        <v>0.25015749999999998</v>
      </c>
      <c r="CR117" s="22">
        <v>0.25306780000000001</v>
      </c>
      <c r="CS117" s="22">
        <v>0.213031</v>
      </c>
      <c r="CT117" s="22">
        <v>0.20716699999999999</v>
      </c>
      <c r="CU117" s="22">
        <v>0.18008250000000001</v>
      </c>
      <c r="CV117" s="22">
        <v>-7.6419000000000001E-3</v>
      </c>
      <c r="CW117" s="22">
        <v>-0.11099879999999999</v>
      </c>
      <c r="CX117" s="22">
        <v>-0.107034</v>
      </c>
      <c r="CY117" s="22">
        <v>-0.205761</v>
      </c>
      <c r="CZ117" s="22">
        <v>-0.2247914</v>
      </c>
      <c r="DA117" s="22">
        <v>-0.22494210000000001</v>
      </c>
      <c r="DB117" s="22">
        <v>-0.1997408</v>
      </c>
      <c r="DC117" s="22">
        <v>-0.16590009999999999</v>
      </c>
      <c r="DD117" s="22">
        <v>-6.3404100000000005E-2</v>
      </c>
      <c r="DE117" s="22">
        <v>3.8580200000000002E-2</v>
      </c>
      <c r="DF117" s="22">
        <v>5.9323300000000002E-2</v>
      </c>
      <c r="DG117" s="22">
        <v>0.10310030000000001</v>
      </c>
      <c r="DH117" s="22">
        <v>0.125641</v>
      </c>
      <c r="DI117" s="22">
        <v>6.2821399999999999E-2</v>
      </c>
      <c r="DJ117" s="22">
        <v>7.2893100000000002E-2</v>
      </c>
      <c r="DK117" s="22">
        <v>0.106091</v>
      </c>
      <c r="DL117" s="22">
        <v>0.1496285</v>
      </c>
      <c r="DM117" s="22">
        <v>0.1762949</v>
      </c>
      <c r="DN117" s="22">
        <v>0.1913329</v>
      </c>
      <c r="DO117" s="22">
        <v>0.28482069999999998</v>
      </c>
      <c r="DP117" s="22">
        <v>0.29019539999999999</v>
      </c>
      <c r="DQ117" s="22">
        <v>0.25481860000000001</v>
      </c>
      <c r="DR117" s="22">
        <v>0.25259569999999998</v>
      </c>
      <c r="DS117" s="22">
        <v>0.2288017</v>
      </c>
      <c r="DT117" s="22">
        <v>3.7601099999999998E-2</v>
      </c>
      <c r="DU117" s="22">
        <v>-6.8094199999999994E-2</v>
      </c>
      <c r="DV117" s="22">
        <v>-6.6778900000000002E-2</v>
      </c>
      <c r="DW117" s="22">
        <v>-0.14064940000000001</v>
      </c>
      <c r="DX117" s="22">
        <v>-0.15712190000000001</v>
      </c>
      <c r="DY117" s="22">
        <v>-0.16039919999999999</v>
      </c>
      <c r="DZ117" s="22">
        <v>-0.14023630000000001</v>
      </c>
      <c r="EA117" s="22">
        <v>-0.1126708</v>
      </c>
      <c r="EB117" s="22">
        <v>-1.06423E-2</v>
      </c>
      <c r="EC117" s="22">
        <v>9.1967999999999994E-2</v>
      </c>
      <c r="ED117" s="22">
        <v>0.1149361</v>
      </c>
      <c r="EE117" s="22">
        <v>0.15903400000000001</v>
      </c>
      <c r="EF117" s="22">
        <v>0.1834826</v>
      </c>
      <c r="EG117" s="22">
        <v>0.12113450000000001</v>
      </c>
      <c r="EH117" s="22">
        <v>0.13022210000000001</v>
      </c>
      <c r="EI117" s="22">
        <v>0.1640711</v>
      </c>
      <c r="EJ117" s="22">
        <v>0.20779520000000001</v>
      </c>
      <c r="EK117" s="22">
        <v>0.2311512</v>
      </c>
      <c r="EL117" s="22">
        <v>0.24476680000000001</v>
      </c>
      <c r="EM117" s="22">
        <v>0.33486900000000003</v>
      </c>
      <c r="EN117" s="22">
        <v>0.34380189999999999</v>
      </c>
      <c r="EO117" s="22">
        <v>0.31515320000000002</v>
      </c>
      <c r="EP117" s="22">
        <v>0.31818740000000001</v>
      </c>
      <c r="EQ117" s="22">
        <v>0.29914459999999998</v>
      </c>
      <c r="ER117" s="22">
        <v>0.1029249</v>
      </c>
      <c r="ES117" s="22">
        <v>-6.1468E-3</v>
      </c>
      <c r="ET117" s="22">
        <v>-8.6569999999999998E-3</v>
      </c>
      <c r="EU117" s="22">
        <v>52.460630000000002</v>
      </c>
      <c r="EV117" s="22">
        <v>51.725879999999997</v>
      </c>
      <c r="EW117" s="22">
        <v>51.193190000000001</v>
      </c>
      <c r="EX117" s="22">
        <v>50.559399999999997</v>
      </c>
      <c r="EY117" s="22">
        <v>50.48612</v>
      </c>
      <c r="EZ117" s="22">
        <v>50.071429999999999</v>
      </c>
      <c r="FA117" s="22">
        <v>49.187579999999997</v>
      </c>
      <c r="FB117" s="22">
        <v>49.266660000000002</v>
      </c>
      <c r="FC117" s="22">
        <v>52.302289999999999</v>
      </c>
      <c r="FD117" s="22">
        <v>55.939500000000002</v>
      </c>
      <c r="FE117" s="22">
        <v>59.279589999999999</v>
      </c>
      <c r="FF117" s="22">
        <v>62.270130000000002</v>
      </c>
      <c r="FG117" s="22">
        <v>63.625920000000001</v>
      </c>
      <c r="FH117" s="22">
        <v>63.865519999999997</v>
      </c>
      <c r="FI117" s="22">
        <v>64.213200000000001</v>
      </c>
      <c r="FJ117" s="22">
        <v>63.900799999999997</v>
      </c>
      <c r="FK117" s="22">
        <v>62.438890000000001</v>
      </c>
      <c r="FL117" s="22">
        <v>60.801009999999998</v>
      </c>
      <c r="FM117" s="22">
        <v>59.166379999999997</v>
      </c>
      <c r="FN117" s="22">
        <v>56.905389999999997</v>
      </c>
      <c r="FO117" s="22">
        <v>55.071530000000003</v>
      </c>
      <c r="FP117" s="22">
        <v>53.619309999999999</v>
      </c>
      <c r="FQ117" s="22">
        <v>53.066299999999998</v>
      </c>
      <c r="FR117" s="22">
        <v>52.088250000000002</v>
      </c>
      <c r="FS117" s="22">
        <v>1.1254949999999999</v>
      </c>
      <c r="FT117" s="22">
        <v>4.9995600000000001E-2</v>
      </c>
      <c r="FU117" s="22">
        <v>6.6878099999999996E-2</v>
      </c>
    </row>
    <row r="118" spans="1:177" x14ac:dyDescent="0.3">
      <c r="A118" s="13" t="s">
        <v>226</v>
      </c>
      <c r="B118" s="13" t="s">
        <v>0</v>
      </c>
      <c r="C118" s="13" t="s">
        <v>264</v>
      </c>
      <c r="D118" s="34" t="s">
        <v>237</v>
      </c>
      <c r="E118" s="23" t="s">
        <v>221</v>
      </c>
      <c r="F118" s="23">
        <v>3611</v>
      </c>
      <c r="G118" s="22">
        <v>2.2513489999999998</v>
      </c>
      <c r="H118" s="22">
        <v>2.1124529999999999</v>
      </c>
      <c r="I118" s="22">
        <v>1.992624</v>
      </c>
      <c r="J118" s="22">
        <v>1.985895</v>
      </c>
      <c r="K118" s="22">
        <v>2.0791629999999999</v>
      </c>
      <c r="L118" s="22">
        <v>2.3581620000000001</v>
      </c>
      <c r="M118" s="22">
        <v>2.7593860000000001</v>
      </c>
      <c r="N118" s="22">
        <v>2.7166570000000001</v>
      </c>
      <c r="O118" s="22">
        <v>2.1580490000000001</v>
      </c>
      <c r="P118" s="22">
        <v>1.5439639999999999</v>
      </c>
      <c r="Q118" s="22">
        <v>1.0116909999999999</v>
      </c>
      <c r="R118" s="22">
        <v>0.70162809999999998</v>
      </c>
      <c r="S118" s="22">
        <v>0.50173570000000001</v>
      </c>
      <c r="T118" s="22">
        <v>0.49060550000000003</v>
      </c>
      <c r="U118" s="22">
        <v>0.71375180000000005</v>
      </c>
      <c r="V118" s="22">
        <v>1.031601</v>
      </c>
      <c r="W118" s="22">
        <v>1.604859</v>
      </c>
      <c r="X118" s="22">
        <v>2.5274169999999998</v>
      </c>
      <c r="Y118" s="22">
        <v>3.2785350000000002</v>
      </c>
      <c r="Z118" s="22">
        <v>3.7172960000000002</v>
      </c>
      <c r="AA118" s="22">
        <v>3.678814</v>
      </c>
      <c r="AB118" s="22">
        <v>3.4247190000000001</v>
      </c>
      <c r="AC118" s="22">
        <v>3.027771</v>
      </c>
      <c r="AD118" s="22">
        <v>2.610474</v>
      </c>
      <c r="AE118" s="22">
        <v>-0.35743009999999997</v>
      </c>
      <c r="AF118" s="22">
        <v>-0.35333730000000002</v>
      </c>
      <c r="AG118" s="22">
        <v>-0.3371789</v>
      </c>
      <c r="AH118" s="22">
        <v>-0.26417360000000001</v>
      </c>
      <c r="AI118" s="22">
        <v>-0.19687650000000001</v>
      </c>
      <c r="AJ118" s="22">
        <v>-0.15794059999999999</v>
      </c>
      <c r="AK118" s="22">
        <v>-0.15863940000000001</v>
      </c>
      <c r="AL118" s="22">
        <v>-0.1067371</v>
      </c>
      <c r="AM118" s="22">
        <v>-0.11130809999999999</v>
      </c>
      <c r="AN118" s="22">
        <v>-0.13050400000000001</v>
      </c>
      <c r="AO118" s="22">
        <v>-0.16998060000000001</v>
      </c>
      <c r="AP118" s="22">
        <v>-0.13242100000000001</v>
      </c>
      <c r="AQ118" s="22">
        <v>-0.1064069</v>
      </c>
      <c r="AR118" s="22">
        <v>-0.1121562</v>
      </c>
      <c r="AS118" s="22">
        <v>-8.5358900000000001E-2</v>
      </c>
      <c r="AT118" s="22">
        <v>-9.0236399999999994E-2</v>
      </c>
      <c r="AU118" s="22">
        <v>-4.4972199999999997E-2</v>
      </c>
      <c r="AV118" s="22">
        <v>2.2886799999999999E-2</v>
      </c>
      <c r="AW118" s="22">
        <v>2.23404E-2</v>
      </c>
      <c r="AX118" s="22">
        <v>3.4688799999999999E-2</v>
      </c>
      <c r="AY118" s="22">
        <v>-3.3869999999999999E-4</v>
      </c>
      <c r="AZ118" s="22">
        <v>-9.5372499999999999E-2</v>
      </c>
      <c r="BA118" s="22">
        <v>-9.8400699999999994E-2</v>
      </c>
      <c r="BB118" s="22">
        <v>-0.1203741</v>
      </c>
      <c r="BC118" s="22">
        <v>-0.2858676</v>
      </c>
      <c r="BD118" s="22">
        <v>-0.28131240000000002</v>
      </c>
      <c r="BE118" s="22">
        <v>-0.26884550000000002</v>
      </c>
      <c r="BF118" s="22">
        <v>-0.20611950000000001</v>
      </c>
      <c r="BG118" s="22">
        <v>-0.14231179999999999</v>
      </c>
      <c r="BH118" s="22">
        <v>-0.10379720000000001</v>
      </c>
      <c r="BI118" s="22">
        <v>-0.1047281</v>
      </c>
      <c r="BJ118" s="22">
        <v>-5.4976900000000002E-2</v>
      </c>
      <c r="BK118" s="22">
        <v>-5.9918600000000002E-2</v>
      </c>
      <c r="BL118" s="22">
        <v>-8.02649E-2</v>
      </c>
      <c r="BM118" s="22">
        <v>-0.1195783</v>
      </c>
      <c r="BN118" s="22">
        <v>-8.4059700000000001E-2</v>
      </c>
      <c r="BO118" s="22">
        <v>-5.5481200000000001E-2</v>
      </c>
      <c r="BP118" s="22">
        <v>-6.1744199999999999E-2</v>
      </c>
      <c r="BQ118" s="22">
        <v>-3.4336999999999999E-2</v>
      </c>
      <c r="BR118" s="22">
        <v>-4.1787999999999999E-2</v>
      </c>
      <c r="BS118" s="22">
        <v>4.7076000000000002E-3</v>
      </c>
      <c r="BT118" s="22">
        <v>7.1399500000000005E-2</v>
      </c>
      <c r="BU118" s="22">
        <v>7.3926699999999998E-2</v>
      </c>
      <c r="BV118" s="22">
        <v>9.1112399999999996E-2</v>
      </c>
      <c r="BW118" s="22">
        <v>5.3025000000000003E-2</v>
      </c>
      <c r="BX118" s="22">
        <v>-4.0660300000000003E-2</v>
      </c>
      <c r="BY118" s="22">
        <v>-4.5255799999999999E-2</v>
      </c>
      <c r="BZ118" s="22">
        <v>-6.6902199999999995E-2</v>
      </c>
      <c r="CA118" s="22">
        <v>-0.23630370000000001</v>
      </c>
      <c r="CB118" s="22">
        <v>-0.2314282</v>
      </c>
      <c r="CC118" s="22">
        <v>-0.22151799999999999</v>
      </c>
      <c r="CD118" s="22">
        <v>-0.16591149999999999</v>
      </c>
      <c r="CE118" s="22">
        <v>-0.1045204</v>
      </c>
      <c r="CF118" s="22">
        <v>-6.6297700000000001E-2</v>
      </c>
      <c r="CG118" s="22">
        <v>-6.7389400000000002E-2</v>
      </c>
      <c r="CH118" s="22">
        <v>-1.91279E-2</v>
      </c>
      <c r="CI118" s="22">
        <v>-2.4326299999999999E-2</v>
      </c>
      <c r="CJ118" s="22">
        <v>-4.54694E-2</v>
      </c>
      <c r="CK118" s="22">
        <v>-8.4669900000000006E-2</v>
      </c>
      <c r="CL118" s="22">
        <v>-5.05648E-2</v>
      </c>
      <c r="CM118" s="22">
        <v>-2.0210200000000001E-2</v>
      </c>
      <c r="CN118" s="22">
        <v>-2.6828999999999999E-2</v>
      </c>
      <c r="CO118" s="22">
        <v>1.0005000000000001E-3</v>
      </c>
      <c r="CP118" s="22">
        <v>-8.2327000000000008E-3</v>
      </c>
      <c r="CQ118" s="22">
        <v>3.91156E-2</v>
      </c>
      <c r="CR118" s="22">
        <v>0.1049991</v>
      </c>
      <c r="CS118" s="22">
        <v>0.1096553</v>
      </c>
      <c r="CT118" s="22">
        <v>0.13019130000000001</v>
      </c>
      <c r="CU118" s="22">
        <v>8.9984599999999998E-2</v>
      </c>
      <c r="CV118" s="22">
        <v>-2.7667999999999998E-3</v>
      </c>
      <c r="CW118" s="22">
        <v>-8.4477000000000007E-3</v>
      </c>
      <c r="CX118" s="22">
        <v>-2.98677E-2</v>
      </c>
      <c r="CY118" s="22">
        <v>-0.18673970000000001</v>
      </c>
      <c r="CZ118" s="22">
        <v>-0.18154410000000001</v>
      </c>
      <c r="DA118" s="22">
        <v>-0.1741905</v>
      </c>
      <c r="DB118" s="22">
        <v>-0.12570339999999999</v>
      </c>
      <c r="DC118" s="22">
        <v>-6.6728999999999997E-2</v>
      </c>
      <c r="DD118" s="22">
        <v>-2.87981E-2</v>
      </c>
      <c r="DE118" s="22">
        <v>-3.00506E-2</v>
      </c>
      <c r="DF118" s="22">
        <v>1.6721099999999999E-2</v>
      </c>
      <c r="DG118" s="22">
        <v>1.1265900000000001E-2</v>
      </c>
      <c r="DH118" s="22">
        <v>-1.06739E-2</v>
      </c>
      <c r="DI118" s="22">
        <v>-4.9761399999999997E-2</v>
      </c>
      <c r="DJ118" s="22">
        <v>-1.70698E-2</v>
      </c>
      <c r="DK118" s="22">
        <v>1.5060799999999999E-2</v>
      </c>
      <c r="DL118" s="22">
        <v>8.0862E-3</v>
      </c>
      <c r="DM118" s="22">
        <v>3.6338099999999998E-2</v>
      </c>
      <c r="DN118" s="22">
        <v>2.5322500000000001E-2</v>
      </c>
      <c r="DO118" s="22">
        <v>7.3523699999999997E-2</v>
      </c>
      <c r="DP118" s="22">
        <v>0.13859879999999999</v>
      </c>
      <c r="DQ118" s="22">
        <v>0.14538390000000001</v>
      </c>
      <c r="DR118" s="22">
        <v>0.16927010000000001</v>
      </c>
      <c r="DS118" s="22">
        <v>0.1269441</v>
      </c>
      <c r="DT118" s="22">
        <v>3.5126699999999997E-2</v>
      </c>
      <c r="DU118" s="22">
        <v>2.8360400000000001E-2</v>
      </c>
      <c r="DV118" s="22">
        <v>7.1668000000000001E-3</v>
      </c>
      <c r="DW118" s="22">
        <v>-0.11517719999999999</v>
      </c>
      <c r="DX118" s="22">
        <v>-0.1095192</v>
      </c>
      <c r="DY118" s="22">
        <v>-0.1058572</v>
      </c>
      <c r="DZ118" s="22">
        <v>-6.7649299999999996E-2</v>
      </c>
      <c r="EA118" s="22">
        <v>-1.2164299999999999E-2</v>
      </c>
      <c r="EB118" s="22">
        <v>2.5345300000000001E-2</v>
      </c>
      <c r="EC118" s="22">
        <v>2.3860599999999999E-2</v>
      </c>
      <c r="ED118" s="22">
        <v>6.8481299999999995E-2</v>
      </c>
      <c r="EE118" s="22">
        <v>6.26554E-2</v>
      </c>
      <c r="EF118" s="22">
        <v>3.9565299999999998E-2</v>
      </c>
      <c r="EG118" s="22">
        <v>6.4090000000000002E-4</v>
      </c>
      <c r="EH118" s="22">
        <v>3.12915E-2</v>
      </c>
      <c r="EI118" s="22">
        <v>6.5986500000000003E-2</v>
      </c>
      <c r="EJ118" s="22">
        <v>5.84982E-2</v>
      </c>
      <c r="EK118" s="22">
        <v>8.7359900000000004E-2</v>
      </c>
      <c r="EL118" s="22">
        <v>7.3771000000000003E-2</v>
      </c>
      <c r="EM118" s="22">
        <v>0.12320349999999999</v>
      </c>
      <c r="EN118" s="22">
        <v>0.18711149999999999</v>
      </c>
      <c r="EO118" s="22">
        <v>0.19697029999999999</v>
      </c>
      <c r="EP118" s="22">
        <v>0.2256938</v>
      </c>
      <c r="EQ118" s="22">
        <v>0.18030789999999999</v>
      </c>
      <c r="ER118" s="22">
        <v>8.9838799999999996E-2</v>
      </c>
      <c r="ES118" s="22">
        <v>8.1505300000000003E-2</v>
      </c>
      <c r="ET118" s="22">
        <v>6.06388E-2</v>
      </c>
      <c r="EU118" s="22">
        <v>48.310699999999997</v>
      </c>
      <c r="EV118" s="22">
        <v>46.758029999999998</v>
      </c>
      <c r="EW118" s="22">
        <v>46.677599999999998</v>
      </c>
      <c r="EX118" s="22">
        <v>46.016669999999998</v>
      </c>
      <c r="EY118" s="22">
        <v>45.439990000000002</v>
      </c>
      <c r="EZ118" s="22">
        <v>45.588059999999999</v>
      </c>
      <c r="FA118" s="22">
        <v>45.169989999999999</v>
      </c>
      <c r="FB118" s="22">
        <v>45.047280000000001</v>
      </c>
      <c r="FC118" s="22">
        <v>48.09789</v>
      </c>
      <c r="FD118" s="22">
        <v>52.597259999999999</v>
      </c>
      <c r="FE118" s="22">
        <v>56.628970000000002</v>
      </c>
      <c r="FF118" s="22">
        <v>59.303820000000002</v>
      </c>
      <c r="FG118" s="22">
        <v>61.031950000000002</v>
      </c>
      <c r="FH118" s="22">
        <v>62.2318</v>
      </c>
      <c r="FI118" s="22">
        <v>62.875480000000003</v>
      </c>
      <c r="FJ118" s="22">
        <v>62.470529999999997</v>
      </c>
      <c r="FK118" s="22">
        <v>61.626139999999999</v>
      </c>
      <c r="FL118" s="22">
        <v>59.93927</v>
      </c>
      <c r="FM118" s="22">
        <v>57.646540000000002</v>
      </c>
      <c r="FN118" s="22">
        <v>53.832630000000002</v>
      </c>
      <c r="FO118" s="22">
        <v>51.301990000000004</v>
      </c>
      <c r="FP118" s="22">
        <v>50.143329999999999</v>
      </c>
      <c r="FQ118" s="22">
        <v>49.278910000000003</v>
      </c>
      <c r="FR118" s="22">
        <v>48.43582</v>
      </c>
      <c r="FS118" s="22">
        <v>0.97273960000000004</v>
      </c>
      <c r="FT118" s="22">
        <v>4.3428899999999999E-2</v>
      </c>
      <c r="FU118" s="22">
        <v>5.6107999999999998E-2</v>
      </c>
    </row>
    <row r="119" spans="1:177" x14ac:dyDescent="0.3">
      <c r="A119" s="13" t="s">
        <v>226</v>
      </c>
      <c r="B119" s="13" t="s">
        <v>0</v>
      </c>
      <c r="C119" s="13" t="s">
        <v>264</v>
      </c>
      <c r="D119" s="34" t="s">
        <v>249</v>
      </c>
      <c r="E119" s="23" t="s">
        <v>219</v>
      </c>
      <c r="F119" s="23">
        <v>8834</v>
      </c>
      <c r="G119" s="22">
        <v>5.7017699999999998</v>
      </c>
      <c r="H119" s="22">
        <v>5.1549420000000001</v>
      </c>
      <c r="I119" s="22">
        <v>4.9075240000000004</v>
      </c>
      <c r="J119" s="22">
        <v>4.7640370000000001</v>
      </c>
      <c r="K119" s="22">
        <v>4.8497649999999997</v>
      </c>
      <c r="L119" s="22">
        <v>5.4469900000000004</v>
      </c>
      <c r="M119" s="22">
        <v>6.5327890000000002</v>
      </c>
      <c r="N119" s="22">
        <v>7.0760759999999996</v>
      </c>
      <c r="O119" s="22">
        <v>6.6046110000000002</v>
      </c>
      <c r="P119" s="22">
        <v>5.9437530000000001</v>
      </c>
      <c r="Q119" s="22">
        <v>5.3407499999999999</v>
      </c>
      <c r="R119" s="22">
        <v>4.9369009999999998</v>
      </c>
      <c r="S119" s="22">
        <v>4.2948930000000001</v>
      </c>
      <c r="T119" s="22">
        <v>4.6155379999999999</v>
      </c>
      <c r="U119" s="22">
        <v>5.0735580000000002</v>
      </c>
      <c r="V119" s="22">
        <v>5.6715850000000003</v>
      </c>
      <c r="W119" s="22">
        <v>6.7047910000000002</v>
      </c>
      <c r="X119" s="22">
        <v>8.265962</v>
      </c>
      <c r="Y119" s="22">
        <v>9.5658550000000009</v>
      </c>
      <c r="Z119" s="22">
        <v>10.12777</v>
      </c>
      <c r="AA119" s="22">
        <v>9.7467550000000003</v>
      </c>
      <c r="AB119" s="22">
        <v>8.8154500000000002</v>
      </c>
      <c r="AC119" s="22">
        <v>7.8392439999999999</v>
      </c>
      <c r="AD119" s="22">
        <v>6.6188260000000003</v>
      </c>
      <c r="AE119" s="22">
        <v>-0.41719089999999998</v>
      </c>
      <c r="AF119" s="22">
        <v>-0.63557580000000002</v>
      </c>
      <c r="AG119" s="22">
        <v>-0.54646130000000004</v>
      </c>
      <c r="AH119" s="22">
        <v>-0.52192249999999996</v>
      </c>
      <c r="AI119" s="22">
        <v>-0.52937020000000001</v>
      </c>
      <c r="AJ119" s="22">
        <v>-0.43229309999999999</v>
      </c>
      <c r="AK119" s="22">
        <v>-0.26324560000000002</v>
      </c>
      <c r="AL119" s="22">
        <v>-0.25714670000000001</v>
      </c>
      <c r="AM119" s="22">
        <v>-0.19013630000000001</v>
      </c>
      <c r="AN119" s="22">
        <v>-0.26191969999999998</v>
      </c>
      <c r="AO119" s="22">
        <v>-0.51367280000000004</v>
      </c>
      <c r="AP119" s="22">
        <v>-0.64753050000000001</v>
      </c>
      <c r="AQ119" s="22">
        <v>-0.46681509999999998</v>
      </c>
      <c r="AR119" s="22">
        <v>-0.2763621</v>
      </c>
      <c r="AS119" s="22">
        <v>-0.20491300000000001</v>
      </c>
      <c r="AT119" s="22">
        <v>-0.16861300000000001</v>
      </c>
      <c r="AU119" s="22">
        <v>7.6940999999999996E-2</v>
      </c>
      <c r="AV119" s="22">
        <v>6.1797299999999999E-2</v>
      </c>
      <c r="AW119" s="22">
        <v>5.6975900000000003E-2</v>
      </c>
      <c r="AX119" s="22">
        <v>0.11205660000000001</v>
      </c>
      <c r="AY119" s="22">
        <v>2.1084599999999998E-2</v>
      </c>
      <c r="AZ119" s="22">
        <v>-0.21447289999999999</v>
      </c>
      <c r="BA119" s="22">
        <v>-0.12864400000000001</v>
      </c>
      <c r="BB119" s="22">
        <v>-0.13478760000000001</v>
      </c>
      <c r="BC119" s="22">
        <v>-0.26560889999999998</v>
      </c>
      <c r="BD119" s="22">
        <v>-0.47421350000000001</v>
      </c>
      <c r="BE119" s="22">
        <v>-0.40931679999999998</v>
      </c>
      <c r="BF119" s="22">
        <v>-0.39150760000000001</v>
      </c>
      <c r="BG119" s="22">
        <v>-0.4039471</v>
      </c>
      <c r="BH119" s="22">
        <v>-0.31200670000000003</v>
      </c>
      <c r="BI119" s="22">
        <v>-0.1377227</v>
      </c>
      <c r="BJ119" s="22">
        <v>-0.1199573</v>
      </c>
      <c r="BK119" s="22">
        <v>-3.9095499999999998E-2</v>
      </c>
      <c r="BL119" s="22">
        <v>-0.1032</v>
      </c>
      <c r="BM119" s="22">
        <v>-0.3467787</v>
      </c>
      <c r="BN119" s="22">
        <v>-0.47670950000000001</v>
      </c>
      <c r="BO119" s="22">
        <v>-0.29954019999999998</v>
      </c>
      <c r="BP119" s="22">
        <v>-0.1020547</v>
      </c>
      <c r="BQ119" s="22">
        <v>-3.0833099999999999E-2</v>
      </c>
      <c r="BR119" s="22">
        <v>4.0556000000000004E-3</v>
      </c>
      <c r="BS119" s="22">
        <v>0.25301879999999999</v>
      </c>
      <c r="BT119" s="22">
        <v>0.24365200000000001</v>
      </c>
      <c r="BU119" s="22">
        <v>0.24439640000000001</v>
      </c>
      <c r="BV119" s="22">
        <v>0.29299199999999997</v>
      </c>
      <c r="BW119" s="22">
        <v>0.2116017</v>
      </c>
      <c r="BX119" s="22">
        <v>-5.0176900000000003E-2</v>
      </c>
      <c r="BY119" s="22">
        <v>1.8668899999999999E-2</v>
      </c>
      <c r="BZ119" s="22">
        <v>1.1326999999999999E-3</v>
      </c>
      <c r="CA119" s="22">
        <v>-0.16062360000000001</v>
      </c>
      <c r="CB119" s="22">
        <v>-0.36245450000000001</v>
      </c>
      <c r="CC119" s="22">
        <v>-0.31433090000000002</v>
      </c>
      <c r="CD119" s="22">
        <v>-0.30118270000000003</v>
      </c>
      <c r="CE119" s="22">
        <v>-0.31707950000000001</v>
      </c>
      <c r="CF119" s="22">
        <v>-0.2286967</v>
      </c>
      <c r="CG119" s="22">
        <v>-5.0785999999999998E-2</v>
      </c>
      <c r="CH119" s="22">
        <v>-2.4940400000000001E-2</v>
      </c>
      <c r="CI119" s="22">
        <v>6.5514799999999998E-2</v>
      </c>
      <c r="CJ119" s="22">
        <v>6.7288000000000001E-3</v>
      </c>
      <c r="CK119" s="22">
        <v>-0.23118839999999999</v>
      </c>
      <c r="CL119" s="22">
        <v>-0.35839949999999998</v>
      </c>
      <c r="CM119" s="22">
        <v>-0.18368609999999999</v>
      </c>
      <c r="CN119" s="22">
        <v>1.8670099999999999E-2</v>
      </c>
      <c r="CO119" s="22">
        <v>8.9734099999999997E-2</v>
      </c>
      <c r="CP119" s="22">
        <v>0.1236454</v>
      </c>
      <c r="CQ119" s="22">
        <v>0.37496980000000002</v>
      </c>
      <c r="CR119" s="22">
        <v>0.36960399999999999</v>
      </c>
      <c r="CS119" s="22">
        <v>0.37420310000000001</v>
      </c>
      <c r="CT119" s="22">
        <v>0.41830719999999999</v>
      </c>
      <c r="CU119" s="22">
        <v>0.3435532</v>
      </c>
      <c r="CV119" s="22">
        <v>6.3614000000000004E-2</v>
      </c>
      <c r="CW119" s="22">
        <v>0.12069729999999999</v>
      </c>
      <c r="CX119" s="22">
        <v>9.5270599999999997E-2</v>
      </c>
      <c r="CY119" s="22">
        <v>-5.5638300000000002E-2</v>
      </c>
      <c r="CZ119" s="22">
        <v>-0.25069550000000002</v>
      </c>
      <c r="DA119" s="22">
        <v>-0.21934500000000001</v>
      </c>
      <c r="DB119" s="22">
        <v>-0.21085770000000001</v>
      </c>
      <c r="DC119" s="22">
        <v>-0.23021179999999999</v>
      </c>
      <c r="DD119" s="22">
        <v>-0.14538670000000001</v>
      </c>
      <c r="DE119" s="22">
        <v>3.6150799999999997E-2</v>
      </c>
      <c r="DF119" s="22">
        <v>7.0076600000000003E-2</v>
      </c>
      <c r="DG119" s="22">
        <v>0.1701251</v>
      </c>
      <c r="DH119" s="22">
        <v>0.1166576</v>
      </c>
      <c r="DI119" s="22">
        <v>-0.1155981</v>
      </c>
      <c r="DJ119" s="22">
        <v>-0.24008940000000001</v>
      </c>
      <c r="DK119" s="22">
        <v>-6.7832000000000003E-2</v>
      </c>
      <c r="DL119" s="22">
        <v>0.13939489999999999</v>
      </c>
      <c r="DM119" s="22">
        <v>0.2103014</v>
      </c>
      <c r="DN119" s="22">
        <v>0.24323510000000001</v>
      </c>
      <c r="DO119" s="22">
        <v>0.49692069999999999</v>
      </c>
      <c r="DP119" s="22">
        <v>0.495556</v>
      </c>
      <c r="DQ119" s="22">
        <v>0.50400999999999996</v>
      </c>
      <c r="DR119" s="22">
        <v>0.54362259999999996</v>
      </c>
      <c r="DS119" s="22">
        <v>0.47550480000000001</v>
      </c>
      <c r="DT119" s="22">
        <v>0.1774049</v>
      </c>
      <c r="DU119" s="22">
        <v>0.2227257</v>
      </c>
      <c r="DV119" s="22">
        <v>0.18940860000000001</v>
      </c>
      <c r="DW119" s="22">
        <v>9.5943700000000007E-2</v>
      </c>
      <c r="DX119" s="22">
        <v>-8.9333200000000001E-2</v>
      </c>
      <c r="DY119" s="22">
        <v>-8.2200499999999996E-2</v>
      </c>
      <c r="DZ119" s="22">
        <v>-8.0442899999999998E-2</v>
      </c>
      <c r="EA119" s="22">
        <v>-0.1047888</v>
      </c>
      <c r="EB119" s="22">
        <v>-2.5100299999999999E-2</v>
      </c>
      <c r="EC119" s="22">
        <v>0.1616737</v>
      </c>
      <c r="ED119" s="22">
        <v>0.20726600000000001</v>
      </c>
      <c r="EE119" s="22">
        <v>0.3211659</v>
      </c>
      <c r="EF119" s="22">
        <v>0.27537729999999999</v>
      </c>
      <c r="EG119" s="22">
        <v>5.1296000000000001E-2</v>
      </c>
      <c r="EH119" s="22">
        <v>-6.9268399999999994E-2</v>
      </c>
      <c r="EI119" s="22">
        <v>9.9442799999999998E-2</v>
      </c>
      <c r="EJ119" s="22">
        <v>0.31370229999999999</v>
      </c>
      <c r="EK119" s="22">
        <v>0.38438129999999998</v>
      </c>
      <c r="EL119" s="22">
        <v>0.41590369999999999</v>
      </c>
      <c r="EM119" s="22">
        <v>0.67299850000000006</v>
      </c>
      <c r="EN119" s="22">
        <v>0.67741070000000003</v>
      </c>
      <c r="EO119" s="22">
        <v>0.6914304</v>
      </c>
      <c r="EP119" s="22">
        <v>0.72455789999999998</v>
      </c>
      <c r="EQ119" s="22">
        <v>0.66602189999999994</v>
      </c>
      <c r="ER119" s="22">
        <v>0.34170089999999997</v>
      </c>
      <c r="ES119" s="22">
        <v>0.37003849999999999</v>
      </c>
      <c r="ET119" s="22">
        <v>0.32532889999999998</v>
      </c>
      <c r="EU119" s="22">
        <v>43.497439999999997</v>
      </c>
      <c r="EV119" s="22">
        <v>41.924010000000003</v>
      </c>
      <c r="EW119" s="22">
        <v>42.082410000000003</v>
      </c>
      <c r="EX119" s="22">
        <v>40.935549999999999</v>
      </c>
      <c r="EY119" s="22">
        <v>41.506509999999999</v>
      </c>
      <c r="EZ119" s="22">
        <v>41.641820000000003</v>
      </c>
      <c r="FA119" s="22">
        <v>43.065919999999998</v>
      </c>
      <c r="FB119" s="22">
        <v>43.891039999999997</v>
      </c>
      <c r="FC119" s="22">
        <v>44.505679999999998</v>
      </c>
      <c r="FD119" s="22">
        <v>46.321739999999998</v>
      </c>
      <c r="FE119" s="22">
        <v>49.848190000000002</v>
      </c>
      <c r="FF119" s="22">
        <v>51.584969999999998</v>
      </c>
      <c r="FG119" s="22">
        <v>53.992579999999997</v>
      </c>
      <c r="FH119" s="22">
        <v>56.784730000000003</v>
      </c>
      <c r="FI119" s="22">
        <v>56.668370000000003</v>
      </c>
      <c r="FJ119" s="22">
        <v>57.269820000000003</v>
      </c>
      <c r="FK119" s="22">
        <v>56.09742</v>
      </c>
      <c r="FL119" s="22">
        <v>53.862209999999997</v>
      </c>
      <c r="FM119" s="22">
        <v>51.598149999999997</v>
      </c>
      <c r="FN119" s="22">
        <v>50.770560000000003</v>
      </c>
      <c r="FO119" s="22">
        <v>50.329979999999999</v>
      </c>
      <c r="FP119" s="22">
        <v>49.733469999999997</v>
      </c>
      <c r="FQ119" s="22">
        <v>50.171579999999999</v>
      </c>
      <c r="FR119" s="22">
        <v>49.761490000000002</v>
      </c>
      <c r="FS119" s="22">
        <v>2.4953989999999999</v>
      </c>
      <c r="FT119" s="22">
        <v>0.11311359999999999</v>
      </c>
      <c r="FU119" s="22">
        <v>0.17625440000000001</v>
      </c>
    </row>
    <row r="120" spans="1:177" x14ac:dyDescent="0.3">
      <c r="A120" s="13" t="s">
        <v>226</v>
      </c>
      <c r="B120" s="13" t="s">
        <v>0</v>
      </c>
      <c r="C120" s="13" t="s">
        <v>264</v>
      </c>
      <c r="D120" s="34" t="s">
        <v>249</v>
      </c>
      <c r="E120" s="23" t="s">
        <v>220</v>
      </c>
      <c r="F120" s="23">
        <v>5223</v>
      </c>
      <c r="G120" s="22">
        <v>3.1754479999999998</v>
      </c>
      <c r="H120" s="22">
        <v>2.8568959999999999</v>
      </c>
      <c r="I120" s="22">
        <v>2.7483070000000001</v>
      </c>
      <c r="J120" s="22">
        <v>2.6417790000000001</v>
      </c>
      <c r="K120" s="22">
        <v>2.7227899999999998</v>
      </c>
      <c r="L120" s="22">
        <v>2.9847890000000001</v>
      </c>
      <c r="M120" s="22">
        <v>3.5642239999999998</v>
      </c>
      <c r="N120" s="22">
        <v>3.8758219999999999</v>
      </c>
      <c r="O120" s="22">
        <v>3.8449460000000002</v>
      </c>
      <c r="P120" s="22">
        <v>3.5120260000000001</v>
      </c>
      <c r="Q120" s="22">
        <v>3.3100619999999998</v>
      </c>
      <c r="R120" s="22">
        <v>3.0171169999999998</v>
      </c>
      <c r="S120" s="22">
        <v>2.6613060000000002</v>
      </c>
      <c r="T120" s="22">
        <v>2.8019980000000002</v>
      </c>
      <c r="U120" s="22">
        <v>3.0013920000000001</v>
      </c>
      <c r="V120" s="22">
        <v>3.4152740000000001</v>
      </c>
      <c r="W120" s="22">
        <v>3.811442</v>
      </c>
      <c r="X120" s="22">
        <v>4.6174850000000003</v>
      </c>
      <c r="Y120" s="22">
        <v>5.4272530000000003</v>
      </c>
      <c r="Z120" s="22">
        <v>5.8695000000000004</v>
      </c>
      <c r="AA120" s="22">
        <v>5.5639839999999996</v>
      </c>
      <c r="AB120" s="22">
        <v>5.0574409999999999</v>
      </c>
      <c r="AC120" s="22">
        <v>4.5197099999999999</v>
      </c>
      <c r="AD120" s="22">
        <v>3.7466200000000001</v>
      </c>
      <c r="AE120" s="22">
        <v>-0.33179750000000002</v>
      </c>
      <c r="AF120" s="22">
        <v>-0.44031870000000001</v>
      </c>
      <c r="AG120" s="22">
        <v>-0.36730170000000001</v>
      </c>
      <c r="AH120" s="22">
        <v>-0.34127869999999999</v>
      </c>
      <c r="AI120" s="22">
        <v>-0.2833987</v>
      </c>
      <c r="AJ120" s="22">
        <v>-0.28699000000000002</v>
      </c>
      <c r="AK120" s="22">
        <v>-0.18301609999999999</v>
      </c>
      <c r="AL120" s="22">
        <v>-0.27937830000000002</v>
      </c>
      <c r="AM120" s="22">
        <v>-0.1007241</v>
      </c>
      <c r="AN120" s="22">
        <v>-0.12645029999999999</v>
      </c>
      <c r="AO120" s="22">
        <v>-0.25058910000000001</v>
      </c>
      <c r="AP120" s="22">
        <v>-0.34157080000000001</v>
      </c>
      <c r="AQ120" s="22">
        <v>-0.23884839999999999</v>
      </c>
      <c r="AR120" s="22">
        <v>-0.22022420000000001</v>
      </c>
      <c r="AS120" s="22">
        <v>-0.1499221</v>
      </c>
      <c r="AT120" s="22">
        <v>-0.15861359999999999</v>
      </c>
      <c r="AU120" s="22">
        <v>-3.0702400000000001E-2</v>
      </c>
      <c r="AV120" s="22">
        <v>-7.4895799999999998E-2</v>
      </c>
      <c r="AW120" s="22">
        <v>-6.1720400000000002E-2</v>
      </c>
      <c r="AX120" s="22">
        <v>4.6289400000000001E-2</v>
      </c>
      <c r="AY120" s="22">
        <v>-2.5865699999999998E-2</v>
      </c>
      <c r="AZ120" s="22">
        <v>-0.1661445</v>
      </c>
      <c r="BA120" s="22">
        <v>-0.138826</v>
      </c>
      <c r="BB120" s="22">
        <v>-0.14710100000000001</v>
      </c>
      <c r="BC120" s="22">
        <v>-0.23406389999999999</v>
      </c>
      <c r="BD120" s="22">
        <v>-0.34008899999999997</v>
      </c>
      <c r="BE120" s="22">
        <v>-0.27860990000000002</v>
      </c>
      <c r="BF120" s="22">
        <v>-0.2572933</v>
      </c>
      <c r="BG120" s="22">
        <v>-0.2031049</v>
      </c>
      <c r="BH120" s="22">
        <v>-0.20338439999999999</v>
      </c>
      <c r="BI120" s="22">
        <v>-9.5680200000000007E-2</v>
      </c>
      <c r="BJ120" s="22">
        <v>-0.1851209</v>
      </c>
      <c r="BK120" s="22">
        <v>4.6712999999999998E-3</v>
      </c>
      <c r="BL120" s="22">
        <v>-1.48237E-2</v>
      </c>
      <c r="BM120" s="22">
        <v>-0.1325672</v>
      </c>
      <c r="BN120" s="22">
        <v>-0.2234546</v>
      </c>
      <c r="BO120" s="22">
        <v>-0.13072259999999999</v>
      </c>
      <c r="BP120" s="22">
        <v>-0.10617890000000001</v>
      </c>
      <c r="BQ120" s="22">
        <v>-3.6721900000000002E-2</v>
      </c>
      <c r="BR120" s="22">
        <v>-4.0244000000000002E-2</v>
      </c>
      <c r="BS120" s="22">
        <v>9.7920199999999999E-2</v>
      </c>
      <c r="BT120" s="22">
        <v>5.9618600000000001E-2</v>
      </c>
      <c r="BU120" s="22">
        <v>7.2142999999999999E-2</v>
      </c>
      <c r="BV120" s="22">
        <v>0.18110290000000001</v>
      </c>
      <c r="BW120" s="22">
        <v>0.10465289999999999</v>
      </c>
      <c r="BX120" s="22">
        <v>-5.2628599999999998E-2</v>
      </c>
      <c r="BY120" s="22">
        <v>-3.1446099999999998E-2</v>
      </c>
      <c r="BZ120" s="22">
        <v>-4.57773E-2</v>
      </c>
      <c r="CA120" s="22">
        <v>-0.16637399999999999</v>
      </c>
      <c r="CB120" s="22">
        <v>-0.27067020000000003</v>
      </c>
      <c r="CC120" s="22">
        <v>-0.21718229999999999</v>
      </c>
      <c r="CD120" s="22">
        <v>-0.1991252</v>
      </c>
      <c r="CE120" s="22">
        <v>-0.1474936</v>
      </c>
      <c r="CF120" s="22">
        <v>-0.14547950000000001</v>
      </c>
      <c r="CG120" s="22">
        <v>-3.5191600000000003E-2</v>
      </c>
      <c r="CH120" s="22">
        <v>-0.1198384</v>
      </c>
      <c r="CI120" s="22">
        <v>7.7667799999999995E-2</v>
      </c>
      <c r="CJ120" s="22">
        <v>6.2488599999999998E-2</v>
      </c>
      <c r="CK120" s="22">
        <v>-5.0825599999999999E-2</v>
      </c>
      <c r="CL120" s="22">
        <v>-0.14164760000000001</v>
      </c>
      <c r="CM120" s="22">
        <v>-5.5835000000000003E-2</v>
      </c>
      <c r="CN120" s="22">
        <v>-2.7191400000000001E-2</v>
      </c>
      <c r="CO120" s="22">
        <v>4.1680200000000001E-2</v>
      </c>
      <c r="CP120" s="22">
        <v>4.1738400000000002E-2</v>
      </c>
      <c r="CQ120" s="22">
        <v>0.1870039</v>
      </c>
      <c r="CR120" s="22">
        <v>0.1527829</v>
      </c>
      <c r="CS120" s="22">
        <v>0.16485630000000001</v>
      </c>
      <c r="CT120" s="22">
        <v>0.27447440000000001</v>
      </c>
      <c r="CU120" s="22">
        <v>0.19504959999999999</v>
      </c>
      <c r="CV120" s="22">
        <v>2.5992100000000001E-2</v>
      </c>
      <c r="CW120" s="22">
        <v>4.2924799999999999E-2</v>
      </c>
      <c r="CX120" s="22">
        <v>2.4399199999999999E-2</v>
      </c>
      <c r="CY120" s="22">
        <v>-9.8683999999999994E-2</v>
      </c>
      <c r="CZ120" s="22">
        <v>-0.2012514</v>
      </c>
      <c r="DA120" s="22">
        <v>-0.15575459999999999</v>
      </c>
      <c r="DB120" s="22">
        <v>-0.1409572</v>
      </c>
      <c r="DC120" s="22">
        <v>-9.1882400000000003E-2</v>
      </c>
      <c r="DD120" s="22">
        <v>-8.75745E-2</v>
      </c>
      <c r="DE120" s="22">
        <v>2.5297E-2</v>
      </c>
      <c r="DF120" s="22">
        <v>-5.4556E-2</v>
      </c>
      <c r="DG120" s="22">
        <v>0.1506643</v>
      </c>
      <c r="DH120" s="22">
        <v>0.13980090000000001</v>
      </c>
      <c r="DI120" s="22">
        <v>3.0915999999999999E-2</v>
      </c>
      <c r="DJ120" s="22">
        <v>-5.9840699999999997E-2</v>
      </c>
      <c r="DK120" s="22">
        <v>1.9052599999999999E-2</v>
      </c>
      <c r="DL120" s="22">
        <v>5.1796000000000002E-2</v>
      </c>
      <c r="DM120" s="22">
        <v>0.1200823</v>
      </c>
      <c r="DN120" s="22">
        <v>0.12372080000000001</v>
      </c>
      <c r="DO120" s="22">
        <v>0.27608749999999999</v>
      </c>
      <c r="DP120" s="22">
        <v>0.2459471</v>
      </c>
      <c r="DQ120" s="22">
        <v>0.25756970000000001</v>
      </c>
      <c r="DR120" s="22">
        <v>0.3678459</v>
      </c>
      <c r="DS120" s="22">
        <v>0.28544629999999999</v>
      </c>
      <c r="DT120" s="22">
        <v>0.10461289999999999</v>
      </c>
      <c r="DU120" s="22">
        <v>0.11729580000000001</v>
      </c>
      <c r="DV120" s="22">
        <v>9.4575699999999999E-2</v>
      </c>
      <c r="DW120" s="22">
        <v>-9.5040000000000001E-4</v>
      </c>
      <c r="DX120" s="22">
        <v>-0.1010216</v>
      </c>
      <c r="DY120" s="22">
        <v>-6.7062800000000006E-2</v>
      </c>
      <c r="DZ120" s="22">
        <v>-5.69717E-2</v>
      </c>
      <c r="EA120" s="22">
        <v>-1.1588599999999999E-2</v>
      </c>
      <c r="EB120" s="22">
        <v>-3.9689E-3</v>
      </c>
      <c r="EC120" s="22">
        <v>0.112633</v>
      </c>
      <c r="ED120" s="22">
        <v>3.9701399999999998E-2</v>
      </c>
      <c r="EE120" s="22">
        <v>0.2560597</v>
      </c>
      <c r="EF120" s="22">
        <v>0.25142750000000003</v>
      </c>
      <c r="EG120" s="22">
        <v>0.14893780000000001</v>
      </c>
      <c r="EH120" s="22">
        <v>5.8275599999999997E-2</v>
      </c>
      <c r="EI120" s="22">
        <v>0.1271784</v>
      </c>
      <c r="EJ120" s="22">
        <v>0.1658413</v>
      </c>
      <c r="EK120" s="22">
        <v>0.2332825</v>
      </c>
      <c r="EL120" s="22">
        <v>0.24209030000000001</v>
      </c>
      <c r="EM120" s="22">
        <v>0.40471010000000002</v>
      </c>
      <c r="EN120" s="22">
        <v>0.38046150000000001</v>
      </c>
      <c r="EO120" s="22">
        <v>0.39143309999999998</v>
      </c>
      <c r="EP120" s="22">
        <v>0.50265939999999998</v>
      </c>
      <c r="EQ120" s="22">
        <v>0.41596490000000003</v>
      </c>
      <c r="ER120" s="22">
        <v>0.21812870000000001</v>
      </c>
      <c r="ES120" s="22">
        <v>0.22467570000000001</v>
      </c>
      <c r="ET120" s="22">
        <v>0.1958994</v>
      </c>
      <c r="EU120" s="22">
        <v>46</v>
      </c>
      <c r="EV120" s="22">
        <v>44.023960000000002</v>
      </c>
      <c r="EW120" s="22">
        <v>45</v>
      </c>
      <c r="EX120" s="22">
        <v>43.047910000000002</v>
      </c>
      <c r="EY120" s="22">
        <v>44.023960000000002</v>
      </c>
      <c r="EZ120" s="22">
        <v>44.952089999999998</v>
      </c>
      <c r="FA120" s="22">
        <v>45.976039999999998</v>
      </c>
      <c r="FB120" s="22">
        <v>45.976039999999998</v>
      </c>
      <c r="FC120" s="22">
        <v>46.976039999999998</v>
      </c>
      <c r="FD120" s="22">
        <v>47.952089999999998</v>
      </c>
      <c r="FE120" s="22">
        <v>51.856259999999999</v>
      </c>
      <c r="FF120" s="22">
        <v>52</v>
      </c>
      <c r="FG120" s="22">
        <v>54</v>
      </c>
      <c r="FH120" s="22">
        <v>55.952089999999998</v>
      </c>
      <c r="FI120" s="22">
        <v>55.047910000000002</v>
      </c>
      <c r="FJ120" s="22">
        <v>56.071869999999997</v>
      </c>
      <c r="FK120" s="22">
        <v>54.071869999999997</v>
      </c>
      <c r="FL120" s="22">
        <v>53.071869999999997</v>
      </c>
      <c r="FM120" s="22">
        <v>52.047910000000002</v>
      </c>
      <c r="FN120" s="22">
        <v>52.047910000000002</v>
      </c>
      <c r="FO120" s="22">
        <v>52</v>
      </c>
      <c r="FP120" s="22">
        <v>50.976039999999998</v>
      </c>
      <c r="FQ120" s="22">
        <v>51.023960000000002</v>
      </c>
      <c r="FR120" s="22">
        <v>51.023960000000002</v>
      </c>
      <c r="FS120" s="22">
        <v>1.7695419999999999</v>
      </c>
      <c r="FT120" s="22">
        <v>8.1326999999999997E-2</v>
      </c>
      <c r="FU120" s="22">
        <v>0.13002449999999999</v>
      </c>
    </row>
    <row r="121" spans="1:177" x14ac:dyDescent="0.3">
      <c r="A121" s="13" t="s">
        <v>226</v>
      </c>
      <c r="B121" s="13" t="s">
        <v>0</v>
      </c>
      <c r="C121" s="13" t="s">
        <v>264</v>
      </c>
      <c r="D121" s="34" t="s">
        <v>249</v>
      </c>
      <c r="E121" s="23" t="s">
        <v>221</v>
      </c>
      <c r="F121" s="23">
        <v>3611</v>
      </c>
      <c r="G121" s="22">
        <v>2.5237259999999999</v>
      </c>
      <c r="H121" s="22">
        <v>2.3021340000000001</v>
      </c>
      <c r="I121" s="22">
        <v>2.1628340000000001</v>
      </c>
      <c r="J121" s="22">
        <v>2.1186259999999999</v>
      </c>
      <c r="K121" s="22">
        <v>2.1305399999999999</v>
      </c>
      <c r="L121" s="22">
        <v>2.46576</v>
      </c>
      <c r="M121" s="22">
        <v>2.9624739999999998</v>
      </c>
      <c r="N121" s="22">
        <v>3.1895180000000001</v>
      </c>
      <c r="O121" s="22">
        <v>2.7587640000000002</v>
      </c>
      <c r="P121" s="22">
        <v>2.4342480000000002</v>
      </c>
      <c r="Q121" s="22">
        <v>2.0474800000000002</v>
      </c>
      <c r="R121" s="22">
        <v>1.9127620000000001</v>
      </c>
      <c r="S121" s="22">
        <v>1.608951</v>
      </c>
      <c r="T121" s="22">
        <v>1.8059289999999999</v>
      </c>
      <c r="U121" s="22">
        <v>2.0643660000000001</v>
      </c>
      <c r="V121" s="22">
        <v>2.2771379999999999</v>
      </c>
      <c r="W121" s="22">
        <v>2.91797</v>
      </c>
      <c r="X121" s="22">
        <v>3.654836</v>
      </c>
      <c r="Y121" s="22">
        <v>4.1418600000000003</v>
      </c>
      <c r="Z121" s="22">
        <v>4.2658440000000004</v>
      </c>
      <c r="AA121" s="22">
        <v>4.187551</v>
      </c>
      <c r="AB121" s="22">
        <v>3.7716630000000002</v>
      </c>
      <c r="AC121" s="22">
        <v>3.335826</v>
      </c>
      <c r="AD121" s="22">
        <v>2.8822040000000002</v>
      </c>
      <c r="AE121" s="22">
        <v>-0.19644310000000001</v>
      </c>
      <c r="AF121" s="22">
        <v>-0.30506830000000001</v>
      </c>
      <c r="AG121" s="22">
        <v>-0.27346419999999999</v>
      </c>
      <c r="AH121" s="22">
        <v>-0.27627940000000001</v>
      </c>
      <c r="AI121" s="22">
        <v>-0.32731959999999999</v>
      </c>
      <c r="AJ121" s="22">
        <v>-0.2186053</v>
      </c>
      <c r="AK121" s="22">
        <v>-0.1677939</v>
      </c>
      <c r="AL121" s="22">
        <v>-8.0747200000000005E-2</v>
      </c>
      <c r="AM121" s="22">
        <v>-0.19197</v>
      </c>
      <c r="AN121" s="22">
        <v>-0.23874580000000001</v>
      </c>
      <c r="AO121" s="22">
        <v>-0.35822150000000003</v>
      </c>
      <c r="AP121" s="22">
        <v>-0.42831570000000002</v>
      </c>
      <c r="AQ121" s="22">
        <v>-0.36312309999999998</v>
      </c>
      <c r="AR121" s="22">
        <v>-0.18367140000000001</v>
      </c>
      <c r="AS121" s="22">
        <v>-0.18191550000000001</v>
      </c>
      <c r="AT121" s="22">
        <v>-0.1096403</v>
      </c>
      <c r="AU121" s="22">
        <v>1.6095600000000002E-2</v>
      </c>
      <c r="AV121" s="22">
        <v>2.0843500000000001E-2</v>
      </c>
      <c r="AW121" s="22">
        <v>-8.8334999999999993E-3</v>
      </c>
      <c r="AX121" s="22">
        <v>-4.9233199999999998E-2</v>
      </c>
      <c r="AY121" s="22">
        <v>-8.2914500000000002E-2</v>
      </c>
      <c r="AZ121" s="22">
        <v>-0.14884610000000001</v>
      </c>
      <c r="BA121" s="22">
        <v>-7.0690100000000006E-2</v>
      </c>
      <c r="BB121" s="22">
        <v>-6.5994999999999998E-2</v>
      </c>
      <c r="BC121" s="22">
        <v>-7.7388899999999997E-2</v>
      </c>
      <c r="BD121" s="22">
        <v>-0.175431</v>
      </c>
      <c r="BE121" s="22">
        <v>-0.1660971</v>
      </c>
      <c r="BF121" s="22">
        <v>-0.1739222</v>
      </c>
      <c r="BG121" s="22">
        <v>-0.22994239999999999</v>
      </c>
      <c r="BH121" s="22">
        <v>-0.13389119999999999</v>
      </c>
      <c r="BI121" s="22">
        <v>-7.8042E-2</v>
      </c>
      <c r="BJ121" s="22">
        <v>1.8767900000000001E-2</v>
      </c>
      <c r="BK121" s="22">
        <v>-8.5161200000000006E-2</v>
      </c>
      <c r="BL121" s="22">
        <v>-0.127664</v>
      </c>
      <c r="BM121" s="22">
        <v>-0.2429885</v>
      </c>
      <c r="BN121" s="22">
        <v>-0.30602879999999999</v>
      </c>
      <c r="BO121" s="22">
        <v>-0.23650560000000001</v>
      </c>
      <c r="BP121" s="22">
        <v>-5.1497399999999999E-2</v>
      </c>
      <c r="BQ121" s="22">
        <v>-4.9275300000000001E-2</v>
      </c>
      <c r="BR121" s="22">
        <v>1.56071E-2</v>
      </c>
      <c r="BS121" s="22">
        <v>0.13406650000000001</v>
      </c>
      <c r="BT121" s="22">
        <v>0.14270350000000001</v>
      </c>
      <c r="BU121" s="22">
        <v>0.1235948</v>
      </c>
      <c r="BV121" s="22">
        <v>7.0507899999999998E-2</v>
      </c>
      <c r="BW121" s="22">
        <v>5.8428099999999997E-2</v>
      </c>
      <c r="BX121" s="22">
        <v>-2.9447299999999999E-2</v>
      </c>
      <c r="BY121" s="22">
        <v>2.7191300000000002E-2</v>
      </c>
      <c r="BZ121" s="22">
        <v>2.21195E-2</v>
      </c>
      <c r="CA121" s="22">
        <v>5.0676999999999996E-3</v>
      </c>
      <c r="CB121" s="22">
        <v>-8.5644499999999998E-2</v>
      </c>
      <c r="CC121" s="22">
        <v>-9.1734999999999997E-2</v>
      </c>
      <c r="CD121" s="22">
        <v>-0.10303</v>
      </c>
      <c r="CE121" s="22">
        <v>-0.16249920000000001</v>
      </c>
      <c r="CF121" s="22">
        <v>-7.5218499999999994E-2</v>
      </c>
      <c r="CG121" s="22">
        <v>-1.5880100000000001E-2</v>
      </c>
      <c r="CH121" s="22">
        <v>8.76918E-2</v>
      </c>
      <c r="CI121" s="22">
        <v>-1.11857E-2</v>
      </c>
      <c r="CJ121" s="22">
        <v>-5.0729000000000003E-2</v>
      </c>
      <c r="CK121" s="22">
        <v>-0.1631785</v>
      </c>
      <c r="CL121" s="22">
        <v>-0.22133320000000001</v>
      </c>
      <c r="CM121" s="22">
        <v>-0.14881069999999999</v>
      </c>
      <c r="CN121" s="22">
        <v>4.0045799999999999E-2</v>
      </c>
      <c r="CO121" s="22">
        <v>4.2590999999999997E-2</v>
      </c>
      <c r="CP121" s="22">
        <v>0.10235320000000001</v>
      </c>
      <c r="CQ121" s="22">
        <v>0.21577279999999999</v>
      </c>
      <c r="CR121" s="22">
        <v>0.22710340000000001</v>
      </c>
      <c r="CS121" s="22">
        <v>0.21531429999999999</v>
      </c>
      <c r="CT121" s="22">
        <v>0.1534401</v>
      </c>
      <c r="CU121" s="22">
        <v>0.1563216</v>
      </c>
      <c r="CV121" s="22">
        <v>5.3247999999999997E-2</v>
      </c>
      <c r="CW121" s="22">
        <v>9.4983700000000004E-2</v>
      </c>
      <c r="CX121" s="22">
        <v>8.3147399999999996E-2</v>
      </c>
      <c r="CY121" s="22">
        <v>8.7524299999999999E-2</v>
      </c>
      <c r="CZ121" s="22">
        <v>4.1419999999999998E-3</v>
      </c>
      <c r="DA121" s="22">
        <v>-1.7372800000000001E-2</v>
      </c>
      <c r="DB121" s="22">
        <v>-3.2137699999999998E-2</v>
      </c>
      <c r="DC121" s="22">
        <v>-9.5056000000000002E-2</v>
      </c>
      <c r="DD121" s="22">
        <v>-1.6545799999999999E-2</v>
      </c>
      <c r="DE121" s="22">
        <v>4.6281900000000001E-2</v>
      </c>
      <c r="DF121" s="22">
        <v>0.1566157</v>
      </c>
      <c r="DG121" s="22">
        <v>6.2789800000000007E-2</v>
      </c>
      <c r="DH121" s="22">
        <v>2.6206E-2</v>
      </c>
      <c r="DI121" s="22">
        <v>-8.3368600000000001E-2</v>
      </c>
      <c r="DJ121" s="22">
        <v>-0.1366376</v>
      </c>
      <c r="DK121" s="22">
        <v>-6.1115799999999998E-2</v>
      </c>
      <c r="DL121" s="22">
        <v>0.13158909999999999</v>
      </c>
      <c r="DM121" s="22">
        <v>0.1344572</v>
      </c>
      <c r="DN121" s="22">
        <v>0.1890992</v>
      </c>
      <c r="DO121" s="22">
        <v>0.2974792</v>
      </c>
      <c r="DP121" s="22">
        <v>0.31150339999999999</v>
      </c>
      <c r="DQ121" s="22">
        <v>0.30703370000000002</v>
      </c>
      <c r="DR121" s="22">
        <v>0.23637250000000001</v>
      </c>
      <c r="DS121" s="22">
        <v>0.25421500000000002</v>
      </c>
      <c r="DT121" s="22">
        <v>0.13594329999999999</v>
      </c>
      <c r="DU121" s="22">
        <v>0.16277610000000001</v>
      </c>
      <c r="DV121" s="22">
        <v>0.14417530000000001</v>
      </c>
      <c r="DW121" s="22">
        <v>0.2065785</v>
      </c>
      <c r="DX121" s="22">
        <v>0.13377939999999999</v>
      </c>
      <c r="DY121" s="22">
        <v>8.9994299999999999E-2</v>
      </c>
      <c r="DZ121" s="22">
        <v>7.0219400000000001E-2</v>
      </c>
      <c r="EA121" s="22">
        <v>2.3211999999999998E-3</v>
      </c>
      <c r="EB121" s="22">
        <v>6.8168300000000001E-2</v>
      </c>
      <c r="EC121" s="22">
        <v>0.13603380000000001</v>
      </c>
      <c r="ED121" s="22">
        <v>0.25613089999999999</v>
      </c>
      <c r="EE121" s="22">
        <v>0.16959859999999999</v>
      </c>
      <c r="EF121" s="22">
        <v>0.13728779999999999</v>
      </c>
      <c r="EG121" s="22">
        <v>3.1864400000000001E-2</v>
      </c>
      <c r="EH121" s="22">
        <v>-1.43506E-2</v>
      </c>
      <c r="EI121" s="22">
        <v>6.5501699999999996E-2</v>
      </c>
      <c r="EJ121" s="22">
        <v>0.26376309999999997</v>
      </c>
      <c r="EK121" s="22">
        <v>0.26709739999999998</v>
      </c>
      <c r="EL121" s="22">
        <v>0.31434669999999998</v>
      </c>
      <c r="EM121" s="22">
        <v>0.41545009999999999</v>
      </c>
      <c r="EN121" s="22">
        <v>0.43336340000000001</v>
      </c>
      <c r="EO121" s="22">
        <v>0.43946210000000002</v>
      </c>
      <c r="EP121" s="22">
        <v>0.35611350000000003</v>
      </c>
      <c r="EQ121" s="22">
        <v>0.39555760000000001</v>
      </c>
      <c r="ER121" s="22">
        <v>0.25534220000000002</v>
      </c>
      <c r="ES121" s="22">
        <v>0.26065739999999998</v>
      </c>
      <c r="ET121" s="22">
        <v>0.23228989999999999</v>
      </c>
      <c r="EU121" s="22">
        <v>39.970219999999998</v>
      </c>
      <c r="EV121" s="22">
        <v>38.964260000000003</v>
      </c>
      <c r="EW121" s="22">
        <v>37.970219999999998</v>
      </c>
      <c r="EX121" s="22">
        <v>37.958300000000001</v>
      </c>
      <c r="EY121" s="22">
        <v>37.958300000000001</v>
      </c>
      <c r="EZ121" s="22">
        <v>36.976170000000003</v>
      </c>
      <c r="FA121" s="22">
        <v>38.964260000000003</v>
      </c>
      <c r="FB121" s="22">
        <v>40.952350000000003</v>
      </c>
      <c r="FC121" s="22">
        <v>41.023829999999997</v>
      </c>
      <c r="FD121" s="22">
        <v>44.023829999999997</v>
      </c>
      <c r="FE121" s="22">
        <v>47.017870000000002</v>
      </c>
      <c r="FF121" s="22">
        <v>51</v>
      </c>
      <c r="FG121" s="22">
        <v>53.982129999999998</v>
      </c>
      <c r="FH121" s="22">
        <v>57.958300000000001</v>
      </c>
      <c r="FI121" s="22">
        <v>58.952350000000003</v>
      </c>
      <c r="FJ121" s="22">
        <v>58.958300000000001</v>
      </c>
      <c r="FK121" s="22">
        <v>58.952350000000003</v>
      </c>
      <c r="FL121" s="22">
        <v>54.976170000000003</v>
      </c>
      <c r="FM121" s="22">
        <v>50.964260000000003</v>
      </c>
      <c r="FN121" s="22">
        <v>48.970219999999998</v>
      </c>
      <c r="FO121" s="22">
        <v>47.976170000000003</v>
      </c>
      <c r="FP121" s="22">
        <v>47.982129999999998</v>
      </c>
      <c r="FQ121" s="22">
        <v>48.970219999999998</v>
      </c>
      <c r="FR121" s="22">
        <v>47.982129999999998</v>
      </c>
      <c r="FS121" s="22">
        <v>1.750726</v>
      </c>
      <c r="FT121" s="22">
        <v>7.6961000000000002E-2</v>
      </c>
      <c r="FU121" s="22">
        <v>0.1190297</v>
      </c>
    </row>
    <row r="122" spans="1:177" x14ac:dyDescent="0.3">
      <c r="A122" s="13" t="s">
        <v>226</v>
      </c>
      <c r="B122" s="13" t="s">
        <v>0</v>
      </c>
      <c r="C122" s="13" t="s">
        <v>264</v>
      </c>
      <c r="D122" s="34" t="s">
        <v>238</v>
      </c>
      <c r="E122" s="23" t="s">
        <v>219</v>
      </c>
      <c r="F122" s="23">
        <v>11104</v>
      </c>
      <c r="G122" s="22">
        <v>5.9403740000000003</v>
      </c>
      <c r="H122" s="22">
        <v>5.4394780000000003</v>
      </c>
      <c r="I122" s="22">
        <v>5.0999790000000003</v>
      </c>
      <c r="J122" s="22">
        <v>4.9651290000000001</v>
      </c>
      <c r="K122" s="22">
        <v>5.0062360000000004</v>
      </c>
      <c r="L122" s="22">
        <v>5.5495619999999999</v>
      </c>
      <c r="M122" s="22">
        <v>6.3139219999999998</v>
      </c>
      <c r="N122" s="22">
        <v>6.2288360000000003</v>
      </c>
      <c r="O122" s="22">
        <v>5.4888339999999998</v>
      </c>
      <c r="P122" s="22">
        <v>4.7390150000000002</v>
      </c>
      <c r="Q122" s="22">
        <v>3.8521589999999999</v>
      </c>
      <c r="R122" s="22">
        <v>2.9717410000000002</v>
      </c>
      <c r="S122" s="22">
        <v>2.5623179999999999</v>
      </c>
      <c r="T122" s="22">
        <v>2.3265419999999999</v>
      </c>
      <c r="U122" s="22">
        <v>2.4973030000000001</v>
      </c>
      <c r="V122" s="22">
        <v>3.2182849999999998</v>
      </c>
      <c r="W122" s="22">
        <v>4.4699540000000004</v>
      </c>
      <c r="X122" s="22">
        <v>6.2621469999999997</v>
      </c>
      <c r="Y122" s="22">
        <v>7.987984</v>
      </c>
      <c r="Z122" s="22">
        <v>9.1546839999999996</v>
      </c>
      <c r="AA122" s="22">
        <v>9.8156639999999999</v>
      </c>
      <c r="AB122" s="22">
        <v>9.2032150000000001</v>
      </c>
      <c r="AC122" s="22">
        <v>8.0223779999999998</v>
      </c>
      <c r="AD122" s="22">
        <v>6.7836800000000004</v>
      </c>
      <c r="AE122" s="22">
        <v>-0.51420140000000003</v>
      </c>
      <c r="AF122" s="22">
        <v>-0.61153270000000004</v>
      </c>
      <c r="AG122" s="22">
        <v>-0.63730379999999998</v>
      </c>
      <c r="AH122" s="22">
        <v>-0.53246800000000005</v>
      </c>
      <c r="AI122" s="22">
        <v>-0.45566659999999998</v>
      </c>
      <c r="AJ122" s="22">
        <v>-0.3786853</v>
      </c>
      <c r="AK122" s="22">
        <v>-0.3881502</v>
      </c>
      <c r="AL122" s="22">
        <v>-0.3307158</v>
      </c>
      <c r="AM122" s="22">
        <v>-0.2155088</v>
      </c>
      <c r="AN122" s="22">
        <v>-0.12274980000000001</v>
      </c>
      <c r="AO122" s="22">
        <v>-0.1443005</v>
      </c>
      <c r="AP122" s="22">
        <v>-0.22178429999999999</v>
      </c>
      <c r="AQ122" s="22">
        <v>-9.9798200000000004E-2</v>
      </c>
      <c r="AR122" s="22">
        <v>-7.8310000000000005E-2</v>
      </c>
      <c r="AS122" s="22">
        <v>-8.3383200000000005E-2</v>
      </c>
      <c r="AT122" s="22">
        <v>2.9899999999999998E-5</v>
      </c>
      <c r="AU122" s="22">
        <v>0.2187296</v>
      </c>
      <c r="AV122" s="22">
        <v>0.23542679999999999</v>
      </c>
      <c r="AW122" s="22">
        <v>0.33463720000000002</v>
      </c>
      <c r="AX122" s="22">
        <v>0.35957270000000002</v>
      </c>
      <c r="AY122" s="22">
        <v>0.3461649</v>
      </c>
      <c r="AZ122" s="22">
        <v>2.5191100000000001E-2</v>
      </c>
      <c r="BA122" s="22">
        <v>-0.16062870000000001</v>
      </c>
      <c r="BB122" s="22">
        <v>-0.16167319999999999</v>
      </c>
      <c r="BC122" s="22">
        <v>-0.43344919999999998</v>
      </c>
      <c r="BD122" s="22">
        <v>-0.52684560000000002</v>
      </c>
      <c r="BE122" s="22">
        <v>-0.55685370000000001</v>
      </c>
      <c r="BF122" s="22">
        <v>-0.45880009999999999</v>
      </c>
      <c r="BG122" s="22">
        <v>-0.3859629</v>
      </c>
      <c r="BH122" s="22">
        <v>-0.30866159999999998</v>
      </c>
      <c r="BI122" s="22">
        <v>-0.31434820000000002</v>
      </c>
      <c r="BJ122" s="22">
        <v>-0.25041730000000001</v>
      </c>
      <c r="BK122" s="22">
        <v>-0.13757220000000001</v>
      </c>
      <c r="BL122" s="22">
        <v>-4.8280400000000001E-2</v>
      </c>
      <c r="BM122" s="22">
        <v>-6.8560099999999999E-2</v>
      </c>
      <c r="BN122" s="22">
        <v>-0.14676030000000001</v>
      </c>
      <c r="BO122" s="22">
        <v>-2.4163400000000002E-2</v>
      </c>
      <c r="BP122" s="22">
        <v>-2.6050000000000001E-3</v>
      </c>
      <c r="BQ122" s="22">
        <v>-6.7742000000000002E-3</v>
      </c>
      <c r="BR122" s="22">
        <v>7.6434600000000005E-2</v>
      </c>
      <c r="BS122" s="22">
        <v>0.29570760000000001</v>
      </c>
      <c r="BT122" s="22">
        <v>0.31437219999999999</v>
      </c>
      <c r="BU122" s="22">
        <v>0.41460419999999998</v>
      </c>
      <c r="BV122" s="22">
        <v>0.44048169999999998</v>
      </c>
      <c r="BW122" s="22">
        <v>0.4291449</v>
      </c>
      <c r="BX122" s="22">
        <v>0.1077698</v>
      </c>
      <c r="BY122" s="22">
        <v>-7.3857800000000001E-2</v>
      </c>
      <c r="BZ122" s="22">
        <v>-8.7291400000000005E-2</v>
      </c>
      <c r="CA122" s="22">
        <v>-0.37752049999999998</v>
      </c>
      <c r="CB122" s="22">
        <v>-0.46819139999999998</v>
      </c>
      <c r="CC122" s="22">
        <v>-0.50113410000000003</v>
      </c>
      <c r="CD122" s="22">
        <v>-0.40777799999999997</v>
      </c>
      <c r="CE122" s="22">
        <v>-0.3376864</v>
      </c>
      <c r="CF122" s="22">
        <v>-0.26016329999999999</v>
      </c>
      <c r="CG122" s="22">
        <v>-0.2632332</v>
      </c>
      <c r="CH122" s="22">
        <v>-0.1948028</v>
      </c>
      <c r="CI122" s="22">
        <v>-8.3593600000000004E-2</v>
      </c>
      <c r="CJ122" s="22">
        <v>3.2969000000000002E-3</v>
      </c>
      <c r="CK122" s="22">
        <v>-1.6102499999999999E-2</v>
      </c>
      <c r="CL122" s="22">
        <v>-9.4798800000000003E-2</v>
      </c>
      <c r="CM122" s="22">
        <v>2.8221E-2</v>
      </c>
      <c r="CN122" s="22">
        <v>4.98281E-2</v>
      </c>
      <c r="CO122" s="22">
        <v>4.6285E-2</v>
      </c>
      <c r="CP122" s="22">
        <v>0.1293522</v>
      </c>
      <c r="CQ122" s="22">
        <v>0.34902240000000001</v>
      </c>
      <c r="CR122" s="22">
        <v>0.36904959999999998</v>
      </c>
      <c r="CS122" s="22">
        <v>0.4699892</v>
      </c>
      <c r="CT122" s="22">
        <v>0.49651899999999999</v>
      </c>
      <c r="CU122" s="22">
        <v>0.48661670000000001</v>
      </c>
      <c r="CV122" s="22">
        <v>0.16496350000000001</v>
      </c>
      <c r="CW122" s="22">
        <v>-1.37606E-2</v>
      </c>
      <c r="CX122" s="22">
        <v>-3.57747E-2</v>
      </c>
      <c r="CY122" s="22">
        <v>-0.32159169999999998</v>
      </c>
      <c r="CZ122" s="22">
        <v>-0.40953729999999999</v>
      </c>
      <c r="DA122" s="22">
        <v>-0.44541449999999999</v>
      </c>
      <c r="DB122" s="22">
        <v>-0.35675580000000001</v>
      </c>
      <c r="DC122" s="22">
        <v>-0.2894099</v>
      </c>
      <c r="DD122" s="22">
        <v>-0.21166509999999999</v>
      </c>
      <c r="DE122" s="22">
        <v>-0.2121181</v>
      </c>
      <c r="DF122" s="22">
        <v>-0.13918820000000001</v>
      </c>
      <c r="DG122" s="22">
        <v>-2.96149E-2</v>
      </c>
      <c r="DH122" s="22">
        <v>5.4874199999999998E-2</v>
      </c>
      <c r="DI122" s="22">
        <v>3.6354999999999998E-2</v>
      </c>
      <c r="DJ122" s="22">
        <v>-4.2837399999999998E-2</v>
      </c>
      <c r="DK122" s="22">
        <v>8.0605499999999997E-2</v>
      </c>
      <c r="DL122" s="22">
        <v>0.1022612</v>
      </c>
      <c r="DM122" s="22">
        <v>9.9344199999999994E-2</v>
      </c>
      <c r="DN122" s="22">
        <v>0.18226990000000001</v>
      </c>
      <c r="DO122" s="22">
        <v>0.4023371</v>
      </c>
      <c r="DP122" s="22">
        <v>0.42372700000000002</v>
      </c>
      <c r="DQ122" s="22">
        <v>0.52537420000000001</v>
      </c>
      <c r="DR122" s="22">
        <v>0.5525563</v>
      </c>
      <c r="DS122" s="22">
        <v>0.54408849999999997</v>
      </c>
      <c r="DT122" s="22">
        <v>0.2221572</v>
      </c>
      <c r="DU122" s="22">
        <v>4.6336599999999999E-2</v>
      </c>
      <c r="DV122" s="22">
        <v>1.57419E-2</v>
      </c>
      <c r="DW122" s="22">
        <v>-0.24083950000000001</v>
      </c>
      <c r="DX122" s="22">
        <v>-0.32485009999999997</v>
      </c>
      <c r="DY122" s="22">
        <v>-0.36496440000000002</v>
      </c>
      <c r="DZ122" s="22">
        <v>-0.2830879</v>
      </c>
      <c r="EA122" s="22">
        <v>-0.21970619999999999</v>
      </c>
      <c r="EB122" s="22">
        <v>-0.1416414</v>
      </c>
      <c r="EC122" s="22">
        <v>-0.1383161</v>
      </c>
      <c r="ED122" s="22">
        <v>-5.8889700000000003E-2</v>
      </c>
      <c r="EE122" s="22">
        <v>4.8321700000000002E-2</v>
      </c>
      <c r="EF122" s="22">
        <v>0.1293436</v>
      </c>
      <c r="EG122" s="22">
        <v>0.1120954</v>
      </c>
      <c r="EH122" s="22">
        <v>3.2186600000000003E-2</v>
      </c>
      <c r="EI122" s="22">
        <v>0.1562403</v>
      </c>
      <c r="EJ122" s="22">
        <v>0.17796619999999999</v>
      </c>
      <c r="EK122" s="22">
        <v>0.1759532</v>
      </c>
      <c r="EL122" s="22">
        <v>0.25867459999999998</v>
      </c>
      <c r="EM122" s="22">
        <v>0.4793152</v>
      </c>
      <c r="EN122" s="22">
        <v>0.50267240000000002</v>
      </c>
      <c r="EO122" s="22">
        <v>0.60534129999999997</v>
      </c>
      <c r="EP122" s="22">
        <v>0.63346530000000001</v>
      </c>
      <c r="EQ122" s="22">
        <v>0.62706850000000003</v>
      </c>
      <c r="ER122" s="22">
        <v>0.3047358</v>
      </c>
      <c r="ES122" s="22">
        <v>0.13310749999999999</v>
      </c>
      <c r="ET122" s="22">
        <v>9.0123800000000004E-2</v>
      </c>
      <c r="EU122" s="22">
        <v>56.404640000000001</v>
      </c>
      <c r="EV122" s="22">
        <v>56.024679999999996</v>
      </c>
      <c r="EW122" s="22">
        <v>55.796979999999998</v>
      </c>
      <c r="EX122" s="22">
        <v>55.395620000000001</v>
      </c>
      <c r="EY122" s="22">
        <v>55.395069999999997</v>
      </c>
      <c r="EZ122" s="22">
        <v>54.975029999999997</v>
      </c>
      <c r="FA122" s="22">
        <v>54.9771</v>
      </c>
      <c r="FB122" s="22">
        <v>55.957830000000001</v>
      </c>
      <c r="FC122" s="22">
        <v>57.616970000000002</v>
      </c>
      <c r="FD122" s="22">
        <v>59.480310000000003</v>
      </c>
      <c r="FE122" s="22">
        <v>61.642510000000001</v>
      </c>
      <c r="FF122" s="22">
        <v>64.251279999999994</v>
      </c>
      <c r="FG122" s="22">
        <v>65.810739999999996</v>
      </c>
      <c r="FH122" s="22">
        <v>66.712209999999999</v>
      </c>
      <c r="FI122" s="22">
        <v>67.377070000000003</v>
      </c>
      <c r="FJ122" s="22">
        <v>67.26361</v>
      </c>
      <c r="FK122" s="22">
        <v>66.512540000000001</v>
      </c>
      <c r="FL122" s="22">
        <v>65.246539999999996</v>
      </c>
      <c r="FM122" s="22">
        <v>63.71134</v>
      </c>
      <c r="FN122" s="22">
        <v>61.249319999999997</v>
      </c>
      <c r="FO122" s="22">
        <v>58.669289999999997</v>
      </c>
      <c r="FP122" s="22">
        <v>57.46313</v>
      </c>
      <c r="FQ122" s="22">
        <v>56.979019999999998</v>
      </c>
      <c r="FR122" s="22">
        <v>56.826889999999999</v>
      </c>
      <c r="FS122" s="22">
        <v>1.4659869999999999</v>
      </c>
      <c r="FT122" s="22">
        <v>6.48532E-2</v>
      </c>
      <c r="FU122" s="22">
        <v>8.8930999999999996E-2</v>
      </c>
    </row>
    <row r="123" spans="1:177" x14ac:dyDescent="0.3">
      <c r="A123" s="13" t="s">
        <v>226</v>
      </c>
      <c r="B123" s="13" t="s">
        <v>0</v>
      </c>
      <c r="C123" s="13" t="s">
        <v>264</v>
      </c>
      <c r="D123" s="34" t="s">
        <v>238</v>
      </c>
      <c r="E123" s="23" t="s">
        <v>220</v>
      </c>
      <c r="F123" s="23">
        <v>6673</v>
      </c>
      <c r="G123" s="22">
        <v>3.391524</v>
      </c>
      <c r="H123" s="22">
        <v>3.1068579999999999</v>
      </c>
      <c r="I123" s="22">
        <v>2.9230990000000001</v>
      </c>
      <c r="J123" s="22">
        <v>2.835283</v>
      </c>
      <c r="K123" s="22">
        <v>2.8231980000000001</v>
      </c>
      <c r="L123" s="22">
        <v>3.1190319999999998</v>
      </c>
      <c r="M123" s="22">
        <v>3.6301209999999999</v>
      </c>
      <c r="N123" s="22">
        <v>3.6720120000000001</v>
      </c>
      <c r="O123" s="22">
        <v>3.4109430000000001</v>
      </c>
      <c r="P123" s="22">
        <v>3.1168969999999998</v>
      </c>
      <c r="Q123" s="22">
        <v>2.666636</v>
      </c>
      <c r="R123" s="22">
        <v>2.2574920000000001</v>
      </c>
      <c r="S123" s="22">
        <v>2.0396749999999999</v>
      </c>
      <c r="T123" s="22">
        <v>1.9058299999999999</v>
      </c>
      <c r="U123" s="22">
        <v>1.962677</v>
      </c>
      <c r="V123" s="22">
        <v>2.3099910000000001</v>
      </c>
      <c r="W123" s="22">
        <v>2.860919</v>
      </c>
      <c r="X123" s="22">
        <v>3.7764000000000002</v>
      </c>
      <c r="Y123" s="22">
        <v>4.7034589999999996</v>
      </c>
      <c r="Z123" s="22">
        <v>5.323226</v>
      </c>
      <c r="AA123" s="22">
        <v>5.6810850000000004</v>
      </c>
      <c r="AB123" s="22">
        <v>5.3521869999999998</v>
      </c>
      <c r="AC123" s="22">
        <v>4.6386609999999999</v>
      </c>
      <c r="AD123" s="22">
        <v>3.91065</v>
      </c>
      <c r="AE123" s="22">
        <v>-0.33989049999999998</v>
      </c>
      <c r="AF123" s="22">
        <v>-0.40619179999999999</v>
      </c>
      <c r="AG123" s="22">
        <v>-0.43290410000000001</v>
      </c>
      <c r="AH123" s="22">
        <v>-0.3475587</v>
      </c>
      <c r="AI123" s="22">
        <v>-0.29893809999999998</v>
      </c>
      <c r="AJ123" s="22">
        <v>-0.2487056</v>
      </c>
      <c r="AK123" s="22">
        <v>-0.20178840000000001</v>
      </c>
      <c r="AL123" s="22">
        <v>-0.2100891</v>
      </c>
      <c r="AM123" s="22">
        <v>-9.1876600000000003E-2</v>
      </c>
      <c r="AN123" s="22">
        <v>-1.19615E-2</v>
      </c>
      <c r="AO123" s="22">
        <v>-0.10025100000000001</v>
      </c>
      <c r="AP123" s="22">
        <v>-0.1151152</v>
      </c>
      <c r="AQ123" s="22">
        <v>-4.08718E-2</v>
      </c>
      <c r="AR123" s="22">
        <v>-5.6550099999999999E-2</v>
      </c>
      <c r="AS123" s="22">
        <v>-4.4711500000000001E-2</v>
      </c>
      <c r="AT123" s="22">
        <v>1.2200600000000001E-2</v>
      </c>
      <c r="AU123" s="22">
        <v>0.1113698</v>
      </c>
      <c r="AV123" s="22">
        <v>0.1132761</v>
      </c>
      <c r="AW123" s="22">
        <v>0.16242019999999999</v>
      </c>
      <c r="AX123" s="22">
        <v>0.15116740000000001</v>
      </c>
      <c r="AY123" s="22">
        <v>0.1201247</v>
      </c>
      <c r="AZ123" s="22">
        <v>-6.07643E-2</v>
      </c>
      <c r="BA123" s="22">
        <v>-0.17304729999999999</v>
      </c>
      <c r="BB123" s="22">
        <v>-0.1211652</v>
      </c>
      <c r="BC123" s="22">
        <v>-0.28069359999999999</v>
      </c>
      <c r="BD123" s="22">
        <v>-0.34428439999999999</v>
      </c>
      <c r="BE123" s="22">
        <v>-0.37234509999999998</v>
      </c>
      <c r="BF123" s="22">
        <v>-0.29214259999999997</v>
      </c>
      <c r="BG123" s="22">
        <v>-0.25042890000000001</v>
      </c>
      <c r="BH123" s="22">
        <v>-0.1978248</v>
      </c>
      <c r="BI123" s="22">
        <v>-0.15047089999999999</v>
      </c>
      <c r="BJ123" s="22">
        <v>-0.15314729999999999</v>
      </c>
      <c r="BK123" s="22">
        <v>-3.4032300000000001E-2</v>
      </c>
      <c r="BL123" s="22">
        <v>4.3837500000000001E-2</v>
      </c>
      <c r="BM123" s="22">
        <v>-4.18445E-2</v>
      </c>
      <c r="BN123" s="22">
        <v>-5.7845800000000003E-2</v>
      </c>
      <c r="BO123" s="22">
        <v>1.6138E-2</v>
      </c>
      <c r="BP123" s="22">
        <v>-1.1386E-3</v>
      </c>
      <c r="BQ123" s="22">
        <v>9.0031E-3</v>
      </c>
      <c r="BR123" s="22">
        <v>6.4600199999999997E-2</v>
      </c>
      <c r="BS123" s="22">
        <v>0.1638319</v>
      </c>
      <c r="BT123" s="22">
        <v>0.1704436</v>
      </c>
      <c r="BU123" s="22">
        <v>0.22229979999999999</v>
      </c>
      <c r="BV123" s="22">
        <v>0.21056169999999999</v>
      </c>
      <c r="BW123" s="22">
        <v>0.18356030000000001</v>
      </c>
      <c r="BX123" s="22">
        <v>1.9816999999999999E-3</v>
      </c>
      <c r="BY123" s="22">
        <v>-0.1046169</v>
      </c>
      <c r="BZ123" s="22">
        <v>-6.6366800000000004E-2</v>
      </c>
      <c r="CA123" s="22">
        <v>-0.23969399999999999</v>
      </c>
      <c r="CB123" s="22">
        <v>-0.3014076</v>
      </c>
      <c r="CC123" s="22">
        <v>-0.33040219999999998</v>
      </c>
      <c r="CD123" s="22">
        <v>-0.25376159999999998</v>
      </c>
      <c r="CE123" s="22">
        <v>-0.21683160000000001</v>
      </c>
      <c r="CF123" s="22">
        <v>-0.1625849</v>
      </c>
      <c r="CG123" s="22">
        <v>-0.1149285</v>
      </c>
      <c r="CH123" s="22">
        <v>-0.11370950000000001</v>
      </c>
      <c r="CI123" s="22">
        <v>6.0305000000000003E-3</v>
      </c>
      <c r="CJ123" s="22">
        <v>8.2483600000000004E-2</v>
      </c>
      <c r="CK123" s="22">
        <v>-1.3923E-3</v>
      </c>
      <c r="CL123" s="22">
        <v>-1.8181200000000002E-2</v>
      </c>
      <c r="CM123" s="22">
        <v>5.56228E-2</v>
      </c>
      <c r="CN123" s="22">
        <v>3.7239300000000003E-2</v>
      </c>
      <c r="CO123" s="22">
        <v>4.6205599999999999E-2</v>
      </c>
      <c r="CP123" s="22">
        <v>0.100892</v>
      </c>
      <c r="CQ123" s="22">
        <v>0.20016700000000001</v>
      </c>
      <c r="CR123" s="22">
        <v>0.21003759999999999</v>
      </c>
      <c r="CS123" s="22">
        <v>0.26377220000000001</v>
      </c>
      <c r="CT123" s="22">
        <v>0.25169809999999998</v>
      </c>
      <c r="CU123" s="22">
        <v>0.22749549999999999</v>
      </c>
      <c r="CV123" s="22">
        <v>4.5439399999999998E-2</v>
      </c>
      <c r="CW123" s="22">
        <v>-5.7222200000000001E-2</v>
      </c>
      <c r="CX123" s="22">
        <v>-2.8413600000000001E-2</v>
      </c>
      <c r="CY123" s="22">
        <v>-0.1986945</v>
      </c>
      <c r="CZ123" s="22">
        <v>-0.2585307</v>
      </c>
      <c r="DA123" s="22">
        <v>-0.28845920000000003</v>
      </c>
      <c r="DB123" s="22">
        <v>-0.2153805</v>
      </c>
      <c r="DC123" s="22">
        <v>-0.18323429999999999</v>
      </c>
      <c r="DD123" s="22">
        <v>-0.12734500000000001</v>
      </c>
      <c r="DE123" s="22">
        <v>-7.9386200000000004E-2</v>
      </c>
      <c r="DF123" s="22">
        <v>-7.4271799999999999E-2</v>
      </c>
      <c r="DG123" s="22">
        <v>4.6093299999999997E-2</v>
      </c>
      <c r="DH123" s="22">
        <v>0.1211298</v>
      </c>
      <c r="DI123" s="22">
        <v>3.9059900000000002E-2</v>
      </c>
      <c r="DJ123" s="22">
        <v>2.14834E-2</v>
      </c>
      <c r="DK123" s="22">
        <v>9.51076E-2</v>
      </c>
      <c r="DL123" s="22">
        <v>7.5617199999999996E-2</v>
      </c>
      <c r="DM123" s="22">
        <v>8.3408200000000002E-2</v>
      </c>
      <c r="DN123" s="22">
        <v>0.13718379999999999</v>
      </c>
      <c r="DO123" s="22">
        <v>0.2365022</v>
      </c>
      <c r="DP123" s="22">
        <v>0.24963170000000001</v>
      </c>
      <c r="DQ123" s="22">
        <v>0.30524469999999998</v>
      </c>
      <c r="DR123" s="22">
        <v>0.29283439999999999</v>
      </c>
      <c r="DS123" s="22">
        <v>0.27143080000000003</v>
      </c>
      <c r="DT123" s="22">
        <v>8.8897100000000007E-2</v>
      </c>
      <c r="DU123" s="22">
        <v>-9.8274999999999994E-3</v>
      </c>
      <c r="DV123" s="22">
        <v>9.5396000000000005E-3</v>
      </c>
      <c r="DW123" s="22">
        <v>-0.1394977</v>
      </c>
      <c r="DX123" s="22">
        <v>-0.1966233</v>
      </c>
      <c r="DY123" s="22">
        <v>-0.2279002</v>
      </c>
      <c r="DZ123" s="22">
        <v>-0.15996440000000001</v>
      </c>
      <c r="EA123" s="22">
        <v>-0.13472509999999999</v>
      </c>
      <c r="EB123" s="22">
        <v>-7.6464199999999996E-2</v>
      </c>
      <c r="EC123" s="22">
        <v>-2.8068699999999999E-2</v>
      </c>
      <c r="ED123" s="22">
        <v>-1.7329899999999999E-2</v>
      </c>
      <c r="EE123" s="22">
        <v>0.1039376</v>
      </c>
      <c r="EF123" s="22">
        <v>0.1769288</v>
      </c>
      <c r="EG123" s="22">
        <v>9.7466399999999995E-2</v>
      </c>
      <c r="EH123" s="22">
        <v>7.8752799999999998E-2</v>
      </c>
      <c r="EI123" s="22">
        <v>0.15211740000000001</v>
      </c>
      <c r="EJ123" s="22">
        <v>0.1310288</v>
      </c>
      <c r="EK123" s="22">
        <v>0.13712279999999999</v>
      </c>
      <c r="EL123" s="22">
        <v>0.18958340000000001</v>
      </c>
      <c r="EM123" s="22">
        <v>0.28896430000000001</v>
      </c>
      <c r="EN123" s="22">
        <v>0.30679919999999999</v>
      </c>
      <c r="EO123" s="22">
        <v>0.36512430000000001</v>
      </c>
      <c r="EP123" s="22">
        <v>0.35222880000000001</v>
      </c>
      <c r="EQ123" s="22">
        <v>0.33486630000000001</v>
      </c>
      <c r="ER123" s="22">
        <v>0.1516431</v>
      </c>
      <c r="ES123" s="22">
        <v>5.8603000000000002E-2</v>
      </c>
      <c r="ET123" s="22">
        <v>6.4337900000000003E-2</v>
      </c>
      <c r="EU123" s="22">
        <v>57.913690000000003</v>
      </c>
      <c r="EV123" s="22">
        <v>57.48677</v>
      </c>
      <c r="EW123" s="22">
        <v>57.263330000000003</v>
      </c>
      <c r="EX123" s="22">
        <v>56.869709999999998</v>
      </c>
      <c r="EY123" s="22">
        <v>56.59263</v>
      </c>
      <c r="EZ123" s="22">
        <v>56.326030000000003</v>
      </c>
      <c r="FA123" s="22">
        <v>56.273020000000002</v>
      </c>
      <c r="FB123" s="22">
        <v>57.245449999999998</v>
      </c>
      <c r="FC123" s="22">
        <v>58.859830000000002</v>
      </c>
      <c r="FD123" s="22">
        <v>60.340960000000003</v>
      </c>
      <c r="FE123" s="22">
        <v>62.360500000000002</v>
      </c>
      <c r="FF123" s="22">
        <v>64.715429999999998</v>
      </c>
      <c r="FG123" s="22">
        <v>65.690979999999996</v>
      </c>
      <c r="FH123" s="22">
        <v>66.095439999999996</v>
      </c>
      <c r="FI123" s="22">
        <v>66.195719999999994</v>
      </c>
      <c r="FJ123" s="22">
        <v>66.337879999999998</v>
      </c>
      <c r="FK123" s="22">
        <v>65.611140000000006</v>
      </c>
      <c r="FL123" s="22">
        <v>64.382180000000005</v>
      </c>
      <c r="FM123" s="22">
        <v>63.193300000000001</v>
      </c>
      <c r="FN123" s="22">
        <v>61.004689999999997</v>
      </c>
      <c r="FO123" s="22">
        <v>59.175919999999998</v>
      </c>
      <c r="FP123" s="22">
        <v>58.424700000000001</v>
      </c>
      <c r="FQ123" s="22">
        <v>58.551029999999997</v>
      </c>
      <c r="FR123" s="22">
        <v>58.667250000000003</v>
      </c>
      <c r="FS123" s="22">
        <v>1.083121</v>
      </c>
      <c r="FT123" s="22">
        <v>4.8222500000000001E-2</v>
      </c>
      <c r="FU123" s="22">
        <v>6.5490999999999994E-2</v>
      </c>
    </row>
    <row r="124" spans="1:177" x14ac:dyDescent="0.3">
      <c r="A124" s="13" t="s">
        <v>226</v>
      </c>
      <c r="B124" s="13" t="s">
        <v>0</v>
      </c>
      <c r="C124" s="13" t="s">
        <v>264</v>
      </c>
      <c r="D124" s="34" t="s">
        <v>238</v>
      </c>
      <c r="E124" s="23" t="s">
        <v>221</v>
      </c>
      <c r="F124" s="23">
        <v>4431</v>
      </c>
      <c r="G124" s="22">
        <v>2.5357319999999999</v>
      </c>
      <c r="H124" s="22">
        <v>2.3207810000000002</v>
      </c>
      <c r="I124" s="22">
        <v>2.1652079999999998</v>
      </c>
      <c r="J124" s="22">
        <v>2.123599</v>
      </c>
      <c r="K124" s="22">
        <v>2.1796389999999999</v>
      </c>
      <c r="L124" s="22">
        <v>2.4186749999999999</v>
      </c>
      <c r="M124" s="22">
        <v>2.6699380000000001</v>
      </c>
      <c r="N124" s="22">
        <v>2.549887</v>
      </c>
      <c r="O124" s="22">
        <v>2.07348</v>
      </c>
      <c r="P124" s="22">
        <v>1.6220140000000001</v>
      </c>
      <c r="Q124" s="22">
        <v>1.187279</v>
      </c>
      <c r="R124" s="22">
        <v>0.71252610000000005</v>
      </c>
      <c r="S124" s="22">
        <v>0.51366279999999997</v>
      </c>
      <c r="T124" s="22">
        <v>0.41134920000000003</v>
      </c>
      <c r="U124" s="22">
        <v>0.52948740000000005</v>
      </c>
      <c r="V124" s="22">
        <v>0.90565720000000005</v>
      </c>
      <c r="W124" s="22">
        <v>1.6005739999999999</v>
      </c>
      <c r="X124" s="22">
        <v>2.4766349999999999</v>
      </c>
      <c r="Y124" s="22">
        <v>3.2731180000000002</v>
      </c>
      <c r="Z124" s="22">
        <v>3.8234050000000002</v>
      </c>
      <c r="AA124" s="22">
        <v>4.1238349999999997</v>
      </c>
      <c r="AB124" s="22">
        <v>3.8467669999999998</v>
      </c>
      <c r="AC124" s="22">
        <v>3.3797220000000001</v>
      </c>
      <c r="AD124" s="22">
        <v>2.8627880000000001</v>
      </c>
      <c r="AE124" s="22">
        <v>-0.23725109999999999</v>
      </c>
      <c r="AF124" s="22">
        <v>-0.27010709999999999</v>
      </c>
      <c r="AG124" s="22">
        <v>-0.2682098</v>
      </c>
      <c r="AH124" s="22">
        <v>-0.23584959999999999</v>
      </c>
      <c r="AI124" s="22">
        <v>-0.20040330000000001</v>
      </c>
      <c r="AJ124" s="22">
        <v>-0.17952409999999999</v>
      </c>
      <c r="AK124" s="22">
        <v>-0.2394124</v>
      </c>
      <c r="AL124" s="22">
        <v>-0.1756327</v>
      </c>
      <c r="AM124" s="22">
        <v>-0.17666950000000001</v>
      </c>
      <c r="AN124" s="22">
        <v>-0.15682289999999999</v>
      </c>
      <c r="AO124" s="22">
        <v>-8.8530499999999998E-2</v>
      </c>
      <c r="AP124" s="22">
        <v>-0.15532080000000001</v>
      </c>
      <c r="AQ124" s="22">
        <v>-0.1139066</v>
      </c>
      <c r="AR124" s="22">
        <v>-7.8272800000000003E-2</v>
      </c>
      <c r="AS124" s="22">
        <v>-9.11719E-2</v>
      </c>
      <c r="AT124" s="22">
        <v>-6.0531399999999999E-2</v>
      </c>
      <c r="AU124" s="22">
        <v>5.44013E-2</v>
      </c>
      <c r="AV124" s="22">
        <v>6.8402500000000005E-2</v>
      </c>
      <c r="AW124" s="22">
        <v>0.1150626</v>
      </c>
      <c r="AX124" s="22">
        <v>0.1501712</v>
      </c>
      <c r="AY124" s="22">
        <v>0.1658704</v>
      </c>
      <c r="AZ124" s="22">
        <v>3.1778300000000002E-2</v>
      </c>
      <c r="BA124" s="22">
        <v>-3.76294E-2</v>
      </c>
      <c r="BB124" s="22">
        <v>-9.4177399999999994E-2</v>
      </c>
      <c r="BC124" s="22">
        <v>-0.18219669999999999</v>
      </c>
      <c r="BD124" s="22">
        <v>-0.21242649999999999</v>
      </c>
      <c r="BE124" s="22">
        <v>-0.21513969999999999</v>
      </c>
      <c r="BF124" s="22">
        <v>-0.18764649999999999</v>
      </c>
      <c r="BG124" s="22">
        <v>-0.15024129999999999</v>
      </c>
      <c r="BH124" s="22">
        <v>-0.13162509999999999</v>
      </c>
      <c r="BI124" s="22">
        <v>-0.1871661</v>
      </c>
      <c r="BJ124" s="22">
        <v>-0.1196213</v>
      </c>
      <c r="BK124" s="22">
        <v>-0.1245371</v>
      </c>
      <c r="BL124" s="22">
        <v>-0.1079164</v>
      </c>
      <c r="BM124" s="22">
        <v>-4.1518100000000002E-2</v>
      </c>
      <c r="BN124" s="22">
        <v>-0.10750999999999999</v>
      </c>
      <c r="BO124" s="22">
        <v>-6.53971E-2</v>
      </c>
      <c r="BP124" s="22">
        <v>-2.74486E-2</v>
      </c>
      <c r="BQ124" s="22">
        <v>-3.6215900000000002E-2</v>
      </c>
      <c r="BR124" s="22">
        <v>-4.2982999999999997E-3</v>
      </c>
      <c r="BS124" s="22">
        <v>0.1114227</v>
      </c>
      <c r="BT124" s="22">
        <v>0.1224488</v>
      </c>
      <c r="BU124" s="22">
        <v>0.16633700000000001</v>
      </c>
      <c r="BV124" s="22">
        <v>0.2045593</v>
      </c>
      <c r="BW124" s="22">
        <v>0.2180648</v>
      </c>
      <c r="BX124" s="22">
        <v>8.3805199999999996E-2</v>
      </c>
      <c r="BY124" s="22">
        <v>1.13112E-2</v>
      </c>
      <c r="BZ124" s="22">
        <v>-4.44296E-2</v>
      </c>
      <c r="CA124" s="22">
        <v>-0.14406620000000001</v>
      </c>
      <c r="CB124" s="22">
        <v>-0.17247709999999999</v>
      </c>
      <c r="CC124" s="22">
        <v>-0.1783836</v>
      </c>
      <c r="CD124" s="22">
        <v>-0.15426129999999999</v>
      </c>
      <c r="CE124" s="22">
        <v>-0.1154992</v>
      </c>
      <c r="CF124" s="22">
        <v>-9.8450499999999996E-2</v>
      </c>
      <c r="CG124" s="22">
        <v>-0.15098049999999999</v>
      </c>
      <c r="CH124" s="22">
        <v>-8.0827999999999997E-2</v>
      </c>
      <c r="CI124" s="22">
        <v>-8.8430300000000003E-2</v>
      </c>
      <c r="CJ124" s="22">
        <v>-7.4043800000000007E-2</v>
      </c>
      <c r="CK124" s="22">
        <v>-8.9574000000000008E-3</v>
      </c>
      <c r="CL124" s="22">
        <v>-7.4396400000000001E-2</v>
      </c>
      <c r="CM124" s="22">
        <v>-3.1799599999999997E-2</v>
      </c>
      <c r="CN124" s="22">
        <v>7.7520999999999996E-3</v>
      </c>
      <c r="CO124" s="22">
        <v>1.8465000000000001E-3</v>
      </c>
      <c r="CP124" s="22">
        <v>3.4648600000000002E-2</v>
      </c>
      <c r="CQ124" s="22">
        <v>0.15091550000000001</v>
      </c>
      <c r="CR124" s="22">
        <v>0.159881</v>
      </c>
      <c r="CS124" s="22">
        <v>0.20184949999999999</v>
      </c>
      <c r="CT124" s="22">
        <v>0.24222830000000001</v>
      </c>
      <c r="CU124" s="22">
        <v>0.25421450000000001</v>
      </c>
      <c r="CV124" s="22">
        <v>0.1198389</v>
      </c>
      <c r="CW124" s="22">
        <v>4.5207299999999999E-2</v>
      </c>
      <c r="CX124" s="22">
        <v>-9.9743999999999996E-3</v>
      </c>
      <c r="CY124" s="22">
        <v>-0.10593569999999999</v>
      </c>
      <c r="CZ124" s="22">
        <v>-0.1325277</v>
      </c>
      <c r="DA124" s="22">
        <v>-0.14162739999999999</v>
      </c>
      <c r="DB124" s="22">
        <v>-0.120876</v>
      </c>
      <c r="DC124" s="22">
        <v>-8.0757200000000001E-2</v>
      </c>
      <c r="DD124" s="22">
        <v>-6.5275899999999998E-2</v>
      </c>
      <c r="DE124" s="22">
        <v>-0.11479490000000001</v>
      </c>
      <c r="DF124" s="22">
        <v>-4.2034599999999998E-2</v>
      </c>
      <c r="DG124" s="22">
        <v>-5.2323599999999998E-2</v>
      </c>
      <c r="DH124" s="22">
        <v>-4.0171199999999997E-2</v>
      </c>
      <c r="DI124" s="22">
        <v>2.3603300000000001E-2</v>
      </c>
      <c r="DJ124" s="22">
        <v>-4.1282800000000001E-2</v>
      </c>
      <c r="DK124" s="22">
        <v>1.7979999999999999E-3</v>
      </c>
      <c r="DL124" s="22">
        <v>4.2952700000000003E-2</v>
      </c>
      <c r="DM124" s="22">
        <v>3.9908899999999997E-2</v>
      </c>
      <c r="DN124" s="22">
        <v>7.3595499999999994E-2</v>
      </c>
      <c r="DO124" s="22">
        <v>0.1904083</v>
      </c>
      <c r="DP124" s="22">
        <v>0.1973133</v>
      </c>
      <c r="DQ124" s="22">
        <v>0.23736199999999999</v>
      </c>
      <c r="DR124" s="22">
        <v>0.27989730000000002</v>
      </c>
      <c r="DS124" s="22">
        <v>0.29036420000000002</v>
      </c>
      <c r="DT124" s="22">
        <v>0.1558726</v>
      </c>
      <c r="DU124" s="22">
        <v>7.9103499999999993E-2</v>
      </c>
      <c r="DV124" s="22">
        <v>2.4480700000000001E-2</v>
      </c>
      <c r="DW124" s="22">
        <v>-5.0881299999999997E-2</v>
      </c>
      <c r="DX124" s="22">
        <v>-7.4847200000000003E-2</v>
      </c>
      <c r="DY124" s="22">
        <v>-8.8557399999999994E-2</v>
      </c>
      <c r="DZ124" s="22">
        <v>-7.2673000000000001E-2</v>
      </c>
      <c r="EA124" s="22">
        <v>-3.0595199999999999E-2</v>
      </c>
      <c r="EB124" s="22">
        <v>-1.7377E-2</v>
      </c>
      <c r="EC124" s="22">
        <v>-6.2548699999999999E-2</v>
      </c>
      <c r="ED124" s="22">
        <v>1.3976799999999999E-2</v>
      </c>
      <c r="EE124" s="22">
        <v>-1.9120000000000001E-4</v>
      </c>
      <c r="EF124" s="22">
        <v>8.7354000000000008E-3</v>
      </c>
      <c r="EG124" s="22">
        <v>7.0615700000000003E-2</v>
      </c>
      <c r="EH124" s="22">
        <v>6.5279999999999999E-3</v>
      </c>
      <c r="EI124" s="22">
        <v>5.0307499999999998E-2</v>
      </c>
      <c r="EJ124" s="22">
        <v>9.3776899999999996E-2</v>
      </c>
      <c r="EK124" s="22">
        <v>9.4864900000000002E-2</v>
      </c>
      <c r="EL124" s="22">
        <v>0.12982859999999999</v>
      </c>
      <c r="EM124" s="22">
        <v>0.2474297</v>
      </c>
      <c r="EN124" s="22">
        <v>0.25135960000000002</v>
      </c>
      <c r="EO124" s="22">
        <v>0.28863640000000002</v>
      </c>
      <c r="EP124" s="22">
        <v>0.33428540000000001</v>
      </c>
      <c r="EQ124" s="22">
        <v>0.34255859999999999</v>
      </c>
      <c r="ER124" s="22">
        <v>0.20789949999999999</v>
      </c>
      <c r="ES124" s="22">
        <v>0.12804409999999999</v>
      </c>
      <c r="ET124" s="22">
        <v>7.4228500000000003E-2</v>
      </c>
      <c r="EU124" s="22">
        <v>54.28389</v>
      </c>
      <c r="EV124" s="22">
        <v>53.96996</v>
      </c>
      <c r="EW124" s="22">
        <v>53.736310000000003</v>
      </c>
      <c r="EX124" s="22">
        <v>53.324039999999997</v>
      </c>
      <c r="EY124" s="22">
        <v>53.712159999999997</v>
      </c>
      <c r="EZ124" s="22">
        <v>53.076450000000001</v>
      </c>
      <c r="FA124" s="22">
        <v>53.155970000000003</v>
      </c>
      <c r="FB124" s="22">
        <v>54.148350000000001</v>
      </c>
      <c r="FC124" s="22">
        <v>55.870379999999997</v>
      </c>
      <c r="FD124" s="22">
        <v>58.270780000000002</v>
      </c>
      <c r="FE124" s="22">
        <v>60.633479999999999</v>
      </c>
      <c r="FF124" s="22">
        <v>63.599040000000002</v>
      </c>
      <c r="FG124" s="22">
        <v>65.978890000000007</v>
      </c>
      <c r="FH124" s="22">
        <v>67.578649999999996</v>
      </c>
      <c r="FI124" s="22">
        <v>69.036910000000006</v>
      </c>
      <c r="FJ124" s="22">
        <v>68.564229999999995</v>
      </c>
      <c r="FK124" s="22">
        <v>67.778949999999995</v>
      </c>
      <c r="FL124" s="22">
        <v>66.460849999999994</v>
      </c>
      <c r="FM124" s="22">
        <v>64.439040000000006</v>
      </c>
      <c r="FN124" s="22">
        <v>61.592730000000003</v>
      </c>
      <c r="FO124" s="22">
        <v>57.956940000000003</v>
      </c>
      <c r="FP124" s="22">
        <v>56.111530000000002</v>
      </c>
      <c r="FQ124" s="22">
        <v>54.769710000000003</v>
      </c>
      <c r="FR124" s="22">
        <v>54.240560000000002</v>
      </c>
      <c r="FS124" s="22">
        <v>0.98224719999999999</v>
      </c>
      <c r="FT124" s="22">
        <v>4.2839299999999997E-2</v>
      </c>
      <c r="FU124" s="22">
        <v>5.93377E-2</v>
      </c>
    </row>
    <row r="125" spans="1:177" x14ac:dyDescent="0.3">
      <c r="A125" s="13" t="s">
        <v>226</v>
      </c>
      <c r="B125" s="13" t="s">
        <v>0</v>
      </c>
      <c r="C125" s="13" t="s">
        <v>264</v>
      </c>
      <c r="D125" s="34" t="s">
        <v>250</v>
      </c>
      <c r="E125" s="23" t="s">
        <v>219</v>
      </c>
      <c r="F125" s="23">
        <v>11104</v>
      </c>
      <c r="G125" s="22">
        <v>5.8687149999999999</v>
      </c>
      <c r="H125" s="22">
        <v>5.2930099999999998</v>
      </c>
      <c r="I125" s="22">
        <v>5.0308599999999997</v>
      </c>
      <c r="J125" s="22">
        <v>4.8560439999999998</v>
      </c>
      <c r="K125" s="22">
        <v>4.9227270000000001</v>
      </c>
      <c r="L125" s="22">
        <v>5.3736040000000003</v>
      </c>
      <c r="M125" s="22">
        <v>6.2666079999999997</v>
      </c>
      <c r="N125" s="22">
        <v>6.3563450000000001</v>
      </c>
      <c r="O125" s="22">
        <v>5.5733350000000002</v>
      </c>
      <c r="P125" s="22">
        <v>4.2864430000000002</v>
      </c>
      <c r="Q125" s="22">
        <v>2.622827</v>
      </c>
      <c r="R125" s="22">
        <v>1.560211</v>
      </c>
      <c r="S125" s="22">
        <v>1.1819770000000001</v>
      </c>
      <c r="T125" s="22">
        <v>0.90471409999999997</v>
      </c>
      <c r="U125" s="22">
        <v>1.248931</v>
      </c>
      <c r="V125" s="22">
        <v>2.4106070000000002</v>
      </c>
      <c r="W125" s="22">
        <v>4.0537840000000003</v>
      </c>
      <c r="X125" s="22">
        <v>6.2034089999999997</v>
      </c>
      <c r="Y125" s="22">
        <v>7.980817</v>
      </c>
      <c r="Z125" s="22">
        <v>9.1355970000000006</v>
      </c>
      <c r="AA125" s="22">
        <v>10.035740000000001</v>
      </c>
      <c r="AB125" s="22">
        <v>9.4182260000000007</v>
      </c>
      <c r="AC125" s="22">
        <v>8.2392810000000001</v>
      </c>
      <c r="AD125" s="22">
        <v>6.9164409999999998</v>
      </c>
      <c r="AE125" s="22">
        <v>-0.61518229999999996</v>
      </c>
      <c r="AF125" s="22">
        <v>-0.74201059999999996</v>
      </c>
      <c r="AG125" s="22">
        <v>-0.65569149999999998</v>
      </c>
      <c r="AH125" s="22">
        <v>-0.56876210000000005</v>
      </c>
      <c r="AI125" s="22">
        <v>-0.4737999</v>
      </c>
      <c r="AJ125" s="22">
        <v>-0.42638730000000002</v>
      </c>
      <c r="AK125" s="22">
        <v>-0.33282509999999998</v>
      </c>
      <c r="AL125" s="22">
        <v>-0.3170153</v>
      </c>
      <c r="AM125" s="22">
        <v>-0.25129249999999997</v>
      </c>
      <c r="AN125" s="22">
        <v>-0.16428709999999999</v>
      </c>
      <c r="AO125" s="22">
        <v>-0.29997560000000001</v>
      </c>
      <c r="AP125" s="22">
        <v>-0.33540819999999999</v>
      </c>
      <c r="AQ125" s="22">
        <v>-0.12262679999999999</v>
      </c>
      <c r="AR125" s="22">
        <v>-0.21632589999999999</v>
      </c>
      <c r="AS125" s="22">
        <v>-0.1604187</v>
      </c>
      <c r="AT125" s="22">
        <v>6.6587800000000003E-2</v>
      </c>
      <c r="AU125" s="22">
        <v>0.29322100000000001</v>
      </c>
      <c r="AV125" s="22">
        <v>0.2205086</v>
      </c>
      <c r="AW125" s="22">
        <v>0.114219</v>
      </c>
      <c r="AX125" s="22">
        <v>0.1093966</v>
      </c>
      <c r="AY125" s="22">
        <v>0.25218220000000002</v>
      </c>
      <c r="AZ125" s="22">
        <v>-3.1774499999999997E-2</v>
      </c>
      <c r="BA125" s="22">
        <v>-9.2034299999999999E-2</v>
      </c>
      <c r="BB125" s="22">
        <v>-3.9317100000000001E-2</v>
      </c>
      <c r="BC125" s="22">
        <v>-0.48070550000000001</v>
      </c>
      <c r="BD125" s="22">
        <v>-0.60481450000000003</v>
      </c>
      <c r="BE125" s="22">
        <v>-0.53335080000000001</v>
      </c>
      <c r="BF125" s="22">
        <v>-0.45340819999999998</v>
      </c>
      <c r="BG125" s="22">
        <v>-0.36131289999999999</v>
      </c>
      <c r="BH125" s="22">
        <v>-0.31835999999999998</v>
      </c>
      <c r="BI125" s="22">
        <v>-0.2215038</v>
      </c>
      <c r="BJ125" s="22">
        <v>-0.1914457</v>
      </c>
      <c r="BK125" s="22">
        <v>-0.11707910000000001</v>
      </c>
      <c r="BL125" s="22">
        <v>-2.8915E-2</v>
      </c>
      <c r="BM125" s="22">
        <v>-0.15780749999999999</v>
      </c>
      <c r="BN125" s="22">
        <v>-0.1898975</v>
      </c>
      <c r="BO125" s="22">
        <v>2.1096299999999998E-2</v>
      </c>
      <c r="BP125" s="22">
        <v>-6.2912499999999996E-2</v>
      </c>
      <c r="BQ125" s="22">
        <v>-1.5048300000000001E-2</v>
      </c>
      <c r="BR125" s="22">
        <v>0.21631929999999999</v>
      </c>
      <c r="BS125" s="22">
        <v>0.44571749999999999</v>
      </c>
      <c r="BT125" s="22">
        <v>0.38856940000000001</v>
      </c>
      <c r="BU125" s="22">
        <v>0.27939720000000001</v>
      </c>
      <c r="BV125" s="22">
        <v>0.27290419999999999</v>
      </c>
      <c r="BW125" s="22">
        <v>0.40527980000000002</v>
      </c>
      <c r="BX125" s="22">
        <v>0.1204595</v>
      </c>
      <c r="BY125" s="22">
        <v>5.4029000000000001E-2</v>
      </c>
      <c r="BZ125" s="22">
        <v>8.3535799999999993E-2</v>
      </c>
      <c r="CA125" s="22">
        <v>-0.3875673</v>
      </c>
      <c r="CB125" s="22">
        <v>-0.50979289999999999</v>
      </c>
      <c r="CC125" s="22">
        <v>-0.44861800000000002</v>
      </c>
      <c r="CD125" s="22">
        <v>-0.37351450000000003</v>
      </c>
      <c r="CE125" s="22">
        <v>-0.28340460000000001</v>
      </c>
      <c r="CF125" s="22">
        <v>-0.2435407</v>
      </c>
      <c r="CG125" s="22">
        <v>-0.14440310000000001</v>
      </c>
      <c r="CH125" s="22">
        <v>-0.1044766</v>
      </c>
      <c r="CI125" s="22">
        <v>-2.41233E-2</v>
      </c>
      <c r="CJ125" s="22">
        <v>6.4843399999999995E-2</v>
      </c>
      <c r="CK125" s="22">
        <v>-5.9342300000000001E-2</v>
      </c>
      <c r="CL125" s="22">
        <v>-8.9117100000000005E-2</v>
      </c>
      <c r="CM125" s="22">
        <v>0.12063840000000001</v>
      </c>
      <c r="CN125" s="22">
        <v>4.33411E-2</v>
      </c>
      <c r="CO125" s="22">
        <v>8.5634699999999994E-2</v>
      </c>
      <c r="CP125" s="22">
        <v>0.3200228</v>
      </c>
      <c r="CQ125" s="22">
        <v>0.55133620000000005</v>
      </c>
      <c r="CR125" s="22">
        <v>0.50496790000000003</v>
      </c>
      <c r="CS125" s="22">
        <v>0.39379900000000001</v>
      </c>
      <c r="CT125" s="22">
        <v>0.38614910000000002</v>
      </c>
      <c r="CU125" s="22">
        <v>0.51131479999999996</v>
      </c>
      <c r="CV125" s="22">
        <v>0.22589619999999999</v>
      </c>
      <c r="CW125" s="22">
        <v>0.155192</v>
      </c>
      <c r="CX125" s="22">
        <v>0.1686233</v>
      </c>
      <c r="CY125" s="22">
        <v>-0.294429</v>
      </c>
      <c r="CZ125" s="22">
        <v>-0.41477130000000001</v>
      </c>
      <c r="DA125" s="22">
        <v>-0.36388520000000002</v>
      </c>
      <c r="DB125" s="22">
        <v>-0.29362080000000002</v>
      </c>
      <c r="DC125" s="22">
        <v>-0.2054964</v>
      </c>
      <c r="DD125" s="22">
        <v>-0.16872129999999999</v>
      </c>
      <c r="DE125" s="22">
        <v>-6.7302299999999995E-2</v>
      </c>
      <c r="DF125" s="22">
        <v>-1.7507499999999999E-2</v>
      </c>
      <c r="DG125" s="22">
        <v>6.8832500000000005E-2</v>
      </c>
      <c r="DH125" s="22">
        <v>0.15860179999999999</v>
      </c>
      <c r="DI125" s="22">
        <v>3.9122900000000002E-2</v>
      </c>
      <c r="DJ125" s="22">
        <v>1.16632E-2</v>
      </c>
      <c r="DK125" s="22">
        <v>0.2201806</v>
      </c>
      <c r="DL125" s="22">
        <v>0.1495947</v>
      </c>
      <c r="DM125" s="22">
        <v>0.18631780000000001</v>
      </c>
      <c r="DN125" s="22">
        <v>0.4237264</v>
      </c>
      <c r="DO125" s="22">
        <v>0.65695490000000001</v>
      </c>
      <c r="DP125" s="22">
        <v>0.62136639999999999</v>
      </c>
      <c r="DQ125" s="22">
        <v>0.50820089999999996</v>
      </c>
      <c r="DR125" s="22">
        <v>0.499394</v>
      </c>
      <c r="DS125" s="22">
        <v>0.61734979999999995</v>
      </c>
      <c r="DT125" s="22">
        <v>0.33133299999999999</v>
      </c>
      <c r="DU125" s="22">
        <v>0.256355</v>
      </c>
      <c r="DV125" s="22">
        <v>0.25371090000000002</v>
      </c>
      <c r="DW125" s="22">
        <v>-0.15995219999999999</v>
      </c>
      <c r="DX125" s="22">
        <v>-0.27757530000000002</v>
      </c>
      <c r="DY125" s="22">
        <v>-0.2415445</v>
      </c>
      <c r="DZ125" s="22">
        <v>-0.17826700000000001</v>
      </c>
      <c r="EA125" s="22">
        <v>-9.3009400000000006E-2</v>
      </c>
      <c r="EB125" s="22">
        <v>-6.0693999999999998E-2</v>
      </c>
      <c r="EC125" s="22">
        <v>4.40189E-2</v>
      </c>
      <c r="ED125" s="22">
        <v>0.10806200000000001</v>
      </c>
      <c r="EE125" s="22">
        <v>0.2030459</v>
      </c>
      <c r="EF125" s="22">
        <v>0.29397400000000001</v>
      </c>
      <c r="EG125" s="22">
        <v>0.18129100000000001</v>
      </c>
      <c r="EH125" s="22">
        <v>0.15717400000000001</v>
      </c>
      <c r="EI125" s="22">
        <v>0.36390359999999999</v>
      </c>
      <c r="EJ125" s="22">
        <v>0.303008</v>
      </c>
      <c r="EK125" s="22">
        <v>0.33168809999999999</v>
      </c>
      <c r="EL125" s="22">
        <v>0.57345780000000002</v>
      </c>
      <c r="EM125" s="22">
        <v>0.80945140000000004</v>
      </c>
      <c r="EN125" s="22">
        <v>0.78942730000000005</v>
      </c>
      <c r="EO125" s="22">
        <v>0.67337899999999995</v>
      </c>
      <c r="EP125" s="22">
        <v>0.66290159999999998</v>
      </c>
      <c r="EQ125" s="22">
        <v>0.7704474</v>
      </c>
      <c r="ER125" s="22">
        <v>0.48356690000000002</v>
      </c>
      <c r="ES125" s="22">
        <v>0.40241840000000001</v>
      </c>
      <c r="ET125" s="22">
        <v>0.3765638</v>
      </c>
      <c r="EU125" s="22">
        <v>60.601260000000003</v>
      </c>
      <c r="EV125" s="22">
        <v>60.019359999999999</v>
      </c>
      <c r="EW125" s="22">
        <v>60.019359999999999</v>
      </c>
      <c r="EX125" s="22">
        <v>59.611969999999999</v>
      </c>
      <c r="EY125" s="22">
        <v>60.015099999999997</v>
      </c>
      <c r="EZ125" s="22">
        <v>60.191749999999999</v>
      </c>
      <c r="FA125" s="22">
        <v>59.788620000000002</v>
      </c>
      <c r="FB125" s="22">
        <v>59.797139999999999</v>
      </c>
      <c r="FC125" s="22">
        <v>60.81418</v>
      </c>
      <c r="FD125" s="22">
        <v>63.208660000000002</v>
      </c>
      <c r="FE125" s="22">
        <v>66.779839999999993</v>
      </c>
      <c r="FF125" s="22">
        <v>71.409450000000007</v>
      </c>
      <c r="FG125" s="22">
        <v>72.861819999999994</v>
      </c>
      <c r="FH125" s="22">
        <v>72.909520000000001</v>
      </c>
      <c r="FI125" s="22">
        <v>74.297669999999997</v>
      </c>
      <c r="FJ125" s="22">
        <v>74.502129999999994</v>
      </c>
      <c r="FK125" s="22">
        <v>73.359750000000005</v>
      </c>
      <c r="FL125" s="22">
        <v>71.943780000000004</v>
      </c>
      <c r="FM125" s="22">
        <v>69.514970000000005</v>
      </c>
      <c r="FN125" s="22">
        <v>64.868269999999995</v>
      </c>
      <c r="FO125" s="22">
        <v>61.04918</v>
      </c>
      <c r="FP125" s="22">
        <v>58.805590000000002</v>
      </c>
      <c r="FQ125" s="22">
        <v>58.396079999999998</v>
      </c>
      <c r="FR125" s="22">
        <v>58.137529999999998</v>
      </c>
      <c r="FS125" s="22">
        <v>2.5155259999999999</v>
      </c>
      <c r="FT125" s="22">
        <v>0.1108126</v>
      </c>
      <c r="FU125" s="22">
        <v>0.17379629999999999</v>
      </c>
    </row>
    <row r="126" spans="1:177" x14ac:dyDescent="0.3">
      <c r="A126" s="13" t="s">
        <v>226</v>
      </c>
      <c r="B126" s="13" t="s">
        <v>0</v>
      </c>
      <c r="C126" s="13" t="s">
        <v>264</v>
      </c>
      <c r="D126" s="34" t="s">
        <v>250</v>
      </c>
      <c r="E126" s="23" t="s">
        <v>220</v>
      </c>
      <c r="F126" s="23">
        <v>6673</v>
      </c>
      <c r="G126" s="22">
        <v>3.52068</v>
      </c>
      <c r="H126" s="22">
        <v>3.1579220000000001</v>
      </c>
      <c r="I126" s="22">
        <v>2.9768479999999999</v>
      </c>
      <c r="J126" s="22">
        <v>2.8637030000000001</v>
      </c>
      <c r="K126" s="22">
        <v>2.866368</v>
      </c>
      <c r="L126" s="22">
        <v>3.0775999999999999</v>
      </c>
      <c r="M126" s="22">
        <v>3.6152030000000002</v>
      </c>
      <c r="N126" s="22">
        <v>3.7936510000000001</v>
      </c>
      <c r="O126" s="22">
        <v>3.5123129999999998</v>
      </c>
      <c r="P126" s="22">
        <v>3.0853389999999998</v>
      </c>
      <c r="Q126" s="22">
        <v>2.3405399999999998</v>
      </c>
      <c r="R126" s="22">
        <v>1.8332459999999999</v>
      </c>
      <c r="S126" s="22">
        <v>1.5326690000000001</v>
      </c>
      <c r="T126" s="22">
        <v>1.2206049999999999</v>
      </c>
      <c r="U126" s="22">
        <v>1.338041</v>
      </c>
      <c r="V126" s="22">
        <v>1.8827119999999999</v>
      </c>
      <c r="W126" s="22">
        <v>2.6657220000000001</v>
      </c>
      <c r="X126" s="22">
        <v>3.784519</v>
      </c>
      <c r="Y126" s="22">
        <v>4.6815740000000003</v>
      </c>
      <c r="Z126" s="22">
        <v>5.2597149999999999</v>
      </c>
      <c r="AA126" s="22">
        <v>5.7886670000000002</v>
      </c>
      <c r="AB126" s="22">
        <v>5.4731639999999997</v>
      </c>
      <c r="AC126" s="22">
        <v>4.8120909999999997</v>
      </c>
      <c r="AD126" s="22">
        <v>4.0577449999999997</v>
      </c>
      <c r="AE126" s="22">
        <v>-0.30962400000000001</v>
      </c>
      <c r="AF126" s="22">
        <v>-0.38902639999999999</v>
      </c>
      <c r="AG126" s="22">
        <v>-0.37257879999999999</v>
      </c>
      <c r="AH126" s="22">
        <v>-0.29449920000000002</v>
      </c>
      <c r="AI126" s="22">
        <v>-0.251419</v>
      </c>
      <c r="AJ126" s="22">
        <v>-0.21901609999999999</v>
      </c>
      <c r="AK126" s="22">
        <v>-0.14848839999999999</v>
      </c>
      <c r="AL126" s="22">
        <v>-0.12427580000000001</v>
      </c>
      <c r="AM126" s="22">
        <v>-8.9269399999999999E-2</v>
      </c>
      <c r="AN126" s="22">
        <v>-6.6865800000000003E-2</v>
      </c>
      <c r="AO126" s="22">
        <v>-0.19982420000000001</v>
      </c>
      <c r="AP126" s="22">
        <v>-0.20368040000000001</v>
      </c>
      <c r="AQ126" s="22">
        <v>-9.7908300000000004E-2</v>
      </c>
      <c r="AR126" s="22">
        <v>-0.18318690000000001</v>
      </c>
      <c r="AS126" s="22">
        <v>-8.7091600000000005E-2</v>
      </c>
      <c r="AT126" s="22">
        <v>2.2438099999999999E-2</v>
      </c>
      <c r="AU126" s="22">
        <v>0.13305910000000001</v>
      </c>
      <c r="AV126" s="22">
        <v>0.15481449999999999</v>
      </c>
      <c r="AW126" s="22">
        <v>0.11844399999999999</v>
      </c>
      <c r="AX126" s="22">
        <v>-2.6591E-2</v>
      </c>
      <c r="AY126" s="22">
        <v>7.3986300000000005E-2</v>
      </c>
      <c r="AZ126" s="22">
        <v>-5.82938E-2</v>
      </c>
      <c r="BA126" s="22">
        <v>-9.3307399999999999E-2</v>
      </c>
      <c r="BB126" s="22">
        <v>-1.6039299999999999E-2</v>
      </c>
      <c r="BC126" s="22">
        <v>-0.2168592</v>
      </c>
      <c r="BD126" s="22">
        <v>-0.29699930000000002</v>
      </c>
      <c r="BE126" s="22">
        <v>-0.29077890000000001</v>
      </c>
      <c r="BF126" s="22">
        <v>-0.2205182</v>
      </c>
      <c r="BG126" s="22">
        <v>-0.17693929999999999</v>
      </c>
      <c r="BH126" s="22">
        <v>-0.14575830000000001</v>
      </c>
      <c r="BI126" s="22">
        <v>-6.7622199999999993E-2</v>
      </c>
      <c r="BJ126" s="22">
        <v>-3.7283499999999997E-2</v>
      </c>
      <c r="BK126" s="22">
        <v>1.8381000000000001E-3</v>
      </c>
      <c r="BL126" s="22">
        <v>3.1872900000000003E-2</v>
      </c>
      <c r="BM126" s="22">
        <v>-9.3404200000000007E-2</v>
      </c>
      <c r="BN126" s="22">
        <v>-9.7046400000000005E-2</v>
      </c>
      <c r="BO126" s="22">
        <v>1.14565E-2</v>
      </c>
      <c r="BP126" s="22">
        <v>-6.8592500000000001E-2</v>
      </c>
      <c r="BQ126" s="22">
        <v>1.8042200000000001E-2</v>
      </c>
      <c r="BR126" s="22">
        <v>0.127527</v>
      </c>
      <c r="BS126" s="22">
        <v>0.2347139</v>
      </c>
      <c r="BT126" s="22">
        <v>0.27269080000000001</v>
      </c>
      <c r="BU126" s="22">
        <v>0.24163999999999999</v>
      </c>
      <c r="BV126" s="22">
        <v>9.3773700000000001E-2</v>
      </c>
      <c r="BW126" s="22">
        <v>0.1862316</v>
      </c>
      <c r="BX126" s="22">
        <v>5.0395500000000003E-2</v>
      </c>
      <c r="BY126" s="22">
        <v>1.0728E-2</v>
      </c>
      <c r="BZ126" s="22">
        <v>6.8447099999999997E-2</v>
      </c>
      <c r="CA126" s="22">
        <v>-0.15261050000000001</v>
      </c>
      <c r="CB126" s="22">
        <v>-0.23326160000000001</v>
      </c>
      <c r="CC126" s="22">
        <v>-0.23412450000000001</v>
      </c>
      <c r="CD126" s="22">
        <v>-0.16927919999999999</v>
      </c>
      <c r="CE126" s="22">
        <v>-0.12535489999999999</v>
      </c>
      <c r="CF126" s="22">
        <v>-9.5020199999999999E-2</v>
      </c>
      <c r="CG126" s="22">
        <v>-1.16145E-2</v>
      </c>
      <c r="CH126" s="22">
        <v>2.29672E-2</v>
      </c>
      <c r="CI126" s="22">
        <v>6.4938899999999994E-2</v>
      </c>
      <c r="CJ126" s="22">
        <v>0.100259</v>
      </c>
      <c r="CK126" s="22">
        <v>-1.9698E-2</v>
      </c>
      <c r="CL126" s="22">
        <v>-2.3192000000000001E-2</v>
      </c>
      <c r="CM126" s="22">
        <v>8.7202299999999996E-2</v>
      </c>
      <c r="CN126" s="22">
        <v>1.07752E-2</v>
      </c>
      <c r="CO126" s="22">
        <v>9.0857599999999997E-2</v>
      </c>
      <c r="CP126" s="22">
        <v>0.2003113</v>
      </c>
      <c r="CQ126" s="22">
        <v>0.30511969999999999</v>
      </c>
      <c r="CR126" s="22">
        <v>0.35433160000000002</v>
      </c>
      <c r="CS126" s="22">
        <v>0.32696530000000001</v>
      </c>
      <c r="CT126" s="22">
        <v>0.17713780000000001</v>
      </c>
      <c r="CU126" s="22">
        <v>0.2639724</v>
      </c>
      <c r="CV126" s="22">
        <v>0.12567329999999999</v>
      </c>
      <c r="CW126" s="22">
        <v>8.2782499999999995E-2</v>
      </c>
      <c r="CX126" s="22">
        <v>0.1269622</v>
      </c>
      <c r="CY126" s="22">
        <v>-8.8361800000000004E-2</v>
      </c>
      <c r="CZ126" s="22">
        <v>-0.16952390000000001</v>
      </c>
      <c r="DA126" s="22">
        <v>-0.17747009999999999</v>
      </c>
      <c r="DB126" s="22">
        <v>-0.1180402</v>
      </c>
      <c r="DC126" s="22">
        <v>-7.37704E-2</v>
      </c>
      <c r="DD126" s="22">
        <v>-4.4282000000000002E-2</v>
      </c>
      <c r="DE126" s="22">
        <v>4.4393200000000001E-2</v>
      </c>
      <c r="DF126" s="22">
        <v>8.3217799999999995E-2</v>
      </c>
      <c r="DG126" s="22">
        <v>0.1280396</v>
      </c>
      <c r="DH126" s="22">
        <v>0.16864509999999999</v>
      </c>
      <c r="DI126" s="22">
        <v>5.4008199999999999E-2</v>
      </c>
      <c r="DJ126" s="22">
        <v>5.0662400000000003E-2</v>
      </c>
      <c r="DK126" s="22">
        <v>0.16294800000000001</v>
      </c>
      <c r="DL126" s="22">
        <v>9.0142899999999998E-2</v>
      </c>
      <c r="DM126" s="22">
        <v>0.16367290000000001</v>
      </c>
      <c r="DN126" s="22">
        <v>0.2730957</v>
      </c>
      <c r="DO126" s="22">
        <v>0.37552550000000001</v>
      </c>
      <c r="DP126" s="22">
        <v>0.43597239999999998</v>
      </c>
      <c r="DQ126" s="22">
        <v>0.4122905</v>
      </c>
      <c r="DR126" s="22">
        <v>0.26050200000000001</v>
      </c>
      <c r="DS126" s="22">
        <v>0.34171319999999999</v>
      </c>
      <c r="DT126" s="22">
        <v>0.2009512</v>
      </c>
      <c r="DU126" s="22">
        <v>0.154837</v>
      </c>
      <c r="DV126" s="22">
        <v>0.18547720000000001</v>
      </c>
      <c r="DW126" s="22">
        <v>4.4029999999999998E-3</v>
      </c>
      <c r="DX126" s="22">
        <v>-7.7496700000000002E-2</v>
      </c>
      <c r="DY126" s="22">
        <v>-9.5670199999999997E-2</v>
      </c>
      <c r="DZ126" s="22">
        <v>-4.40592E-2</v>
      </c>
      <c r="EA126" s="22">
        <v>7.0929999999999995E-4</v>
      </c>
      <c r="EB126" s="22">
        <v>2.8975799999999999E-2</v>
      </c>
      <c r="EC126" s="22">
        <v>0.12525929999999999</v>
      </c>
      <c r="ED126" s="22">
        <v>0.17021020000000001</v>
      </c>
      <c r="EE126" s="22">
        <v>0.21914710000000001</v>
      </c>
      <c r="EF126" s="22">
        <v>0.2673838</v>
      </c>
      <c r="EG126" s="22">
        <v>0.16042819999999999</v>
      </c>
      <c r="EH126" s="22">
        <v>0.1572964</v>
      </c>
      <c r="EI126" s="22">
        <v>0.27231280000000002</v>
      </c>
      <c r="EJ126" s="22">
        <v>0.20473720000000001</v>
      </c>
      <c r="EK126" s="22">
        <v>0.26880670000000001</v>
      </c>
      <c r="EL126" s="22">
        <v>0.37818459999999998</v>
      </c>
      <c r="EM126" s="22">
        <v>0.4771804</v>
      </c>
      <c r="EN126" s="22">
        <v>0.55384869999999997</v>
      </c>
      <c r="EO126" s="22">
        <v>0.53548649999999998</v>
      </c>
      <c r="EP126" s="22">
        <v>0.3808666</v>
      </c>
      <c r="EQ126" s="22">
        <v>0.45395849999999999</v>
      </c>
      <c r="ER126" s="22">
        <v>0.30964049999999999</v>
      </c>
      <c r="ES126" s="22">
        <v>0.2588724</v>
      </c>
      <c r="ET126" s="22">
        <v>0.26996360000000003</v>
      </c>
      <c r="EU126" s="22">
        <v>61.04325</v>
      </c>
      <c r="EV126" s="22">
        <v>60.064869999999999</v>
      </c>
      <c r="EW126" s="22">
        <v>60.064869999999999</v>
      </c>
      <c r="EX126" s="22">
        <v>60.064869999999999</v>
      </c>
      <c r="EY126" s="22">
        <v>60.064869999999999</v>
      </c>
      <c r="EZ126" s="22">
        <v>61.04325</v>
      </c>
      <c r="FA126" s="22">
        <v>61.04325</v>
      </c>
      <c r="FB126" s="22">
        <v>61.04325</v>
      </c>
      <c r="FC126" s="22">
        <v>62.04325</v>
      </c>
      <c r="FD126" s="22">
        <v>64</v>
      </c>
      <c r="FE126" s="22">
        <v>67.95675</v>
      </c>
      <c r="FF126" s="22">
        <v>70.978369999999998</v>
      </c>
      <c r="FG126" s="22">
        <v>72.064869999999999</v>
      </c>
      <c r="FH126" s="22">
        <v>70.10812</v>
      </c>
      <c r="FI126" s="22">
        <v>71.086500000000001</v>
      </c>
      <c r="FJ126" s="22">
        <v>72.10812</v>
      </c>
      <c r="FK126" s="22">
        <v>70.19462</v>
      </c>
      <c r="FL126" s="22">
        <v>69.172989999999999</v>
      </c>
      <c r="FM126" s="22">
        <v>67.129750000000001</v>
      </c>
      <c r="FN126" s="22">
        <v>64.086500000000001</v>
      </c>
      <c r="FO126" s="22">
        <v>61.064869999999999</v>
      </c>
      <c r="FP126" s="22">
        <v>60.021619999999999</v>
      </c>
      <c r="FQ126" s="22">
        <v>60.021619999999999</v>
      </c>
      <c r="FR126" s="22">
        <v>60.95675</v>
      </c>
      <c r="FS126" s="22">
        <v>1.717571</v>
      </c>
      <c r="FT126" s="22">
        <v>7.8316899999999995E-2</v>
      </c>
      <c r="FU126" s="22">
        <v>0.12545770000000001</v>
      </c>
    </row>
    <row r="127" spans="1:177" x14ac:dyDescent="0.3">
      <c r="A127" s="13" t="s">
        <v>226</v>
      </c>
      <c r="B127" s="13" t="s">
        <v>0</v>
      </c>
      <c r="C127" s="13" t="s">
        <v>264</v>
      </c>
      <c r="D127" s="34" t="s">
        <v>250</v>
      </c>
      <c r="E127" s="23" t="s">
        <v>221</v>
      </c>
      <c r="F127" s="23">
        <v>4431</v>
      </c>
      <c r="G127" s="22">
        <v>2.3266779999999998</v>
      </c>
      <c r="H127" s="22">
        <v>2.1068220000000002</v>
      </c>
      <c r="I127" s="22">
        <v>2.0276149999999999</v>
      </c>
      <c r="J127" s="22">
        <v>1.980845</v>
      </c>
      <c r="K127" s="22">
        <v>2.0503089999999999</v>
      </c>
      <c r="L127" s="22">
        <v>2.2795239999999999</v>
      </c>
      <c r="M127" s="22">
        <v>2.6388259999999999</v>
      </c>
      <c r="N127" s="22">
        <v>2.5647310000000001</v>
      </c>
      <c r="O127" s="22">
        <v>2.0609769999999998</v>
      </c>
      <c r="P127" s="22">
        <v>1.253215</v>
      </c>
      <c r="Q127" s="22">
        <v>0.34472409999999998</v>
      </c>
      <c r="R127" s="22">
        <v>-0.2010324</v>
      </c>
      <c r="S127" s="22">
        <v>-0.30137609999999998</v>
      </c>
      <c r="T127" s="22">
        <v>-0.29522090000000001</v>
      </c>
      <c r="U127" s="22">
        <v>-7.0500099999999996E-2</v>
      </c>
      <c r="V127" s="22">
        <v>0.55357210000000001</v>
      </c>
      <c r="W127" s="22">
        <v>1.4022049999999999</v>
      </c>
      <c r="X127" s="22">
        <v>2.4234979999999999</v>
      </c>
      <c r="Y127" s="22">
        <v>3.2884720000000001</v>
      </c>
      <c r="Z127" s="22">
        <v>3.8746990000000001</v>
      </c>
      <c r="AA127" s="22">
        <v>4.2257119999999997</v>
      </c>
      <c r="AB127" s="22">
        <v>3.9334959999999999</v>
      </c>
      <c r="AC127" s="22">
        <v>3.4228619999999998</v>
      </c>
      <c r="AD127" s="22">
        <v>2.843594</v>
      </c>
      <c r="AE127" s="22">
        <v>-0.41974319999999998</v>
      </c>
      <c r="AF127" s="22">
        <v>-0.47559940000000001</v>
      </c>
      <c r="AG127" s="22">
        <v>-0.39330130000000002</v>
      </c>
      <c r="AH127" s="22">
        <v>-0.36374309999999999</v>
      </c>
      <c r="AI127" s="22">
        <v>-0.30476809999999999</v>
      </c>
      <c r="AJ127" s="22">
        <v>-0.29424109999999998</v>
      </c>
      <c r="AK127" s="22">
        <v>-0.26858700000000002</v>
      </c>
      <c r="AL127" s="22">
        <v>-0.27512259999999999</v>
      </c>
      <c r="AM127" s="22">
        <v>-0.25653959999999998</v>
      </c>
      <c r="AN127" s="22">
        <v>-0.14453650000000001</v>
      </c>
      <c r="AO127" s="22">
        <v>-0.13797380000000001</v>
      </c>
      <c r="AP127" s="22">
        <v>-0.16462299999999999</v>
      </c>
      <c r="AQ127" s="22">
        <v>-7.3765600000000001E-2</v>
      </c>
      <c r="AR127" s="22">
        <v>-0.1158313</v>
      </c>
      <c r="AS127" s="22">
        <v>-0.1489916</v>
      </c>
      <c r="AT127" s="22">
        <v>-2.8589E-2</v>
      </c>
      <c r="AU127" s="22">
        <v>7.1356500000000003E-2</v>
      </c>
      <c r="AV127" s="22">
        <v>-4.1835799999999999E-2</v>
      </c>
      <c r="AW127" s="22">
        <v>-0.1234939</v>
      </c>
      <c r="AX127" s="22">
        <v>2.28837E-2</v>
      </c>
      <c r="AY127" s="22">
        <v>5.3797999999999999E-2</v>
      </c>
      <c r="AZ127" s="22">
        <v>-8.5333300000000001E-2</v>
      </c>
      <c r="BA127" s="22">
        <v>-9.8687200000000003E-2</v>
      </c>
      <c r="BB127" s="22">
        <v>-0.1202</v>
      </c>
      <c r="BC127" s="22">
        <v>-0.32294329999999999</v>
      </c>
      <c r="BD127" s="22">
        <v>-0.3742336</v>
      </c>
      <c r="BE127" s="22">
        <v>-0.30287589999999998</v>
      </c>
      <c r="BF127" s="22">
        <v>-0.27548669999999997</v>
      </c>
      <c r="BG127" s="22">
        <v>-0.2203746</v>
      </c>
      <c r="BH127" s="22">
        <v>-0.21559139999999999</v>
      </c>
      <c r="BI127" s="22">
        <v>-0.19310740000000001</v>
      </c>
      <c r="BJ127" s="22">
        <v>-0.18525330000000001</v>
      </c>
      <c r="BK127" s="22">
        <v>-0.1581563</v>
      </c>
      <c r="BL127" s="22">
        <v>-5.32136E-2</v>
      </c>
      <c r="BM127" s="22">
        <v>-4.82572E-2</v>
      </c>
      <c r="BN127" s="22">
        <v>-6.8565799999999996E-2</v>
      </c>
      <c r="BO127" s="22">
        <v>1.6364799999999999E-2</v>
      </c>
      <c r="BP127" s="22">
        <v>-1.5794900000000001E-2</v>
      </c>
      <c r="BQ127" s="22">
        <v>-5.1329800000000002E-2</v>
      </c>
      <c r="BR127" s="22">
        <v>7.61656E-2</v>
      </c>
      <c r="BS127" s="22">
        <v>0.1852915</v>
      </c>
      <c r="BT127" s="22">
        <v>7.7356499999999995E-2</v>
      </c>
      <c r="BU127" s="22">
        <v>-1.37314E-2</v>
      </c>
      <c r="BV127" s="22">
        <v>0.13393769999999999</v>
      </c>
      <c r="BW127" s="22">
        <v>0.15733929999999999</v>
      </c>
      <c r="BX127" s="22">
        <v>1.8905700000000001E-2</v>
      </c>
      <c r="BY127" s="22">
        <v>6.288E-4</v>
      </c>
      <c r="BZ127" s="22">
        <v>-3.2440099999999999E-2</v>
      </c>
      <c r="CA127" s="22">
        <v>-0.25590010000000002</v>
      </c>
      <c r="CB127" s="22">
        <v>-0.30402800000000002</v>
      </c>
      <c r="CC127" s="22">
        <v>-0.24024760000000001</v>
      </c>
      <c r="CD127" s="22">
        <v>-0.21436069999999999</v>
      </c>
      <c r="CE127" s="22">
        <v>-0.16192390000000001</v>
      </c>
      <c r="CF127" s="22">
        <v>-0.16111890000000001</v>
      </c>
      <c r="CG127" s="22">
        <v>-0.1408305</v>
      </c>
      <c r="CH127" s="22">
        <v>-0.1230102</v>
      </c>
      <c r="CI127" s="22">
        <v>-9.0016299999999994E-2</v>
      </c>
      <c r="CJ127" s="22">
        <v>1.0036399999999999E-2</v>
      </c>
      <c r="CK127" s="22">
        <v>1.3880200000000001E-2</v>
      </c>
      <c r="CL127" s="22">
        <v>-2.0368999999999999E-3</v>
      </c>
      <c r="CM127" s="22">
        <v>7.8788800000000006E-2</v>
      </c>
      <c r="CN127" s="22">
        <v>5.3490099999999999E-2</v>
      </c>
      <c r="CO127" s="22">
        <v>1.6310399999999999E-2</v>
      </c>
      <c r="CP127" s="22">
        <v>0.1487184</v>
      </c>
      <c r="CQ127" s="22">
        <v>0.26420260000000001</v>
      </c>
      <c r="CR127" s="22">
        <v>0.15990869999999999</v>
      </c>
      <c r="CS127" s="22">
        <v>6.2289700000000003E-2</v>
      </c>
      <c r="CT127" s="22">
        <v>0.21085329999999999</v>
      </c>
      <c r="CU127" s="22">
        <v>0.22905159999999999</v>
      </c>
      <c r="CV127" s="22">
        <v>9.1101199999999993E-2</v>
      </c>
      <c r="CW127" s="22">
        <v>6.9414799999999999E-2</v>
      </c>
      <c r="CX127" s="22">
        <v>2.8342099999999999E-2</v>
      </c>
      <c r="CY127" s="22">
        <v>-0.18885679999999999</v>
      </c>
      <c r="CZ127" s="22">
        <v>-0.23382240000000001</v>
      </c>
      <c r="DA127" s="22">
        <v>-0.17761930000000001</v>
      </c>
      <c r="DB127" s="22">
        <v>-0.1532346</v>
      </c>
      <c r="DC127" s="22">
        <v>-0.1034732</v>
      </c>
      <c r="DD127" s="22">
        <v>-0.1066464</v>
      </c>
      <c r="DE127" s="22">
        <v>-8.8553499999999993E-2</v>
      </c>
      <c r="DF127" s="22">
        <v>-6.0767000000000002E-2</v>
      </c>
      <c r="DG127" s="22">
        <v>-2.1876400000000001E-2</v>
      </c>
      <c r="DH127" s="22">
        <v>7.3286299999999999E-2</v>
      </c>
      <c r="DI127" s="22">
        <v>7.6017699999999994E-2</v>
      </c>
      <c r="DJ127" s="22">
        <v>6.4491999999999994E-2</v>
      </c>
      <c r="DK127" s="22">
        <v>0.1412129</v>
      </c>
      <c r="DL127" s="22">
        <v>0.122775</v>
      </c>
      <c r="DM127" s="22">
        <v>8.3950700000000003E-2</v>
      </c>
      <c r="DN127" s="22">
        <v>0.2212711</v>
      </c>
      <c r="DO127" s="22">
        <v>0.34311360000000002</v>
      </c>
      <c r="DP127" s="22">
        <v>0.24246090000000001</v>
      </c>
      <c r="DQ127" s="22">
        <v>0.13831080000000001</v>
      </c>
      <c r="DR127" s="22">
        <v>0.287769</v>
      </c>
      <c r="DS127" s="22">
        <v>0.30076399999999998</v>
      </c>
      <c r="DT127" s="22">
        <v>0.16329679999999999</v>
      </c>
      <c r="DU127" s="22">
        <v>0.13820080000000001</v>
      </c>
      <c r="DV127" s="22">
        <v>8.9124300000000004E-2</v>
      </c>
      <c r="DW127" s="22">
        <v>-9.2056899999999997E-2</v>
      </c>
      <c r="DX127" s="22">
        <v>-0.13245660000000001</v>
      </c>
      <c r="DY127" s="22">
        <v>-8.7193900000000005E-2</v>
      </c>
      <c r="DZ127" s="22">
        <v>-6.49782E-2</v>
      </c>
      <c r="EA127" s="22">
        <v>-1.9079599999999999E-2</v>
      </c>
      <c r="EB127" s="22">
        <v>-2.7996699999999999E-2</v>
      </c>
      <c r="EC127" s="22">
        <v>-1.3073899999999999E-2</v>
      </c>
      <c r="ED127" s="22">
        <v>2.9102300000000001E-2</v>
      </c>
      <c r="EE127" s="22">
        <v>7.6506900000000003E-2</v>
      </c>
      <c r="EF127" s="22">
        <v>0.16460920000000001</v>
      </c>
      <c r="EG127" s="22">
        <v>0.1657343</v>
      </c>
      <c r="EH127" s="22">
        <v>0.16054930000000001</v>
      </c>
      <c r="EI127" s="22">
        <v>0.2313433</v>
      </c>
      <c r="EJ127" s="22">
        <v>0.22281139999999999</v>
      </c>
      <c r="EK127" s="22">
        <v>0.18161250000000001</v>
      </c>
      <c r="EL127" s="22">
        <v>0.32602569999999997</v>
      </c>
      <c r="EM127" s="22">
        <v>0.45704860000000003</v>
      </c>
      <c r="EN127" s="22">
        <v>0.36165320000000001</v>
      </c>
      <c r="EO127" s="22">
        <v>0.24807319999999999</v>
      </c>
      <c r="EP127" s="22">
        <v>0.39882289999999998</v>
      </c>
      <c r="EQ127" s="22">
        <v>0.40430519999999998</v>
      </c>
      <c r="ER127" s="22">
        <v>0.26753579999999999</v>
      </c>
      <c r="ES127" s="22">
        <v>0.2375168</v>
      </c>
      <c r="ET127" s="22">
        <v>0.17688419999999999</v>
      </c>
      <c r="EU127" s="22">
        <v>59.952710000000003</v>
      </c>
      <c r="EV127" s="22">
        <v>59.952710000000003</v>
      </c>
      <c r="EW127" s="22">
        <v>59.9527</v>
      </c>
      <c r="EX127" s="22">
        <v>58.947450000000003</v>
      </c>
      <c r="EY127" s="22">
        <v>59.9422</v>
      </c>
      <c r="EZ127" s="22">
        <v>58.9422</v>
      </c>
      <c r="FA127" s="22">
        <v>57.947450000000003</v>
      </c>
      <c r="FB127" s="22">
        <v>57.968470000000003</v>
      </c>
      <c r="FC127" s="22">
        <v>59.010509999999996</v>
      </c>
      <c r="FD127" s="22">
        <v>62.047289999999997</v>
      </c>
      <c r="FE127" s="22">
        <v>65.052549999999997</v>
      </c>
      <c r="FF127" s="22">
        <v>72.04204</v>
      </c>
      <c r="FG127" s="22">
        <v>74.031530000000004</v>
      </c>
      <c r="FH127" s="22">
        <v>77.021019999999993</v>
      </c>
      <c r="FI127" s="22">
        <v>79.010509999999996</v>
      </c>
      <c r="FJ127" s="22">
        <v>78.01576</v>
      </c>
      <c r="FK127" s="22">
        <v>78.005250000000004</v>
      </c>
      <c r="FL127" s="22">
        <v>76.010509999999996</v>
      </c>
      <c r="FM127" s="22">
        <v>73.01576</v>
      </c>
      <c r="FN127" s="22">
        <v>66.01576</v>
      </c>
      <c r="FO127" s="22">
        <v>61.026269999999997</v>
      </c>
      <c r="FP127" s="22">
        <v>57.02102</v>
      </c>
      <c r="FQ127" s="22">
        <v>56.010509999999996</v>
      </c>
      <c r="FR127" s="22">
        <v>54</v>
      </c>
      <c r="FS127" s="22">
        <v>1.8335619999999999</v>
      </c>
      <c r="FT127" s="22">
        <v>7.7321899999999999E-2</v>
      </c>
      <c r="FU127" s="22">
        <v>0.1201545</v>
      </c>
    </row>
    <row r="128" spans="1:177" x14ac:dyDescent="0.3">
      <c r="A128" s="13" t="s">
        <v>226</v>
      </c>
      <c r="B128" s="13" t="s">
        <v>0</v>
      </c>
      <c r="C128" s="13" t="s">
        <v>264</v>
      </c>
      <c r="D128" s="34" t="s">
        <v>239</v>
      </c>
      <c r="E128" s="23" t="s">
        <v>219</v>
      </c>
      <c r="F128" s="23">
        <v>7199</v>
      </c>
      <c r="G128" s="22">
        <v>4.3341050000000001</v>
      </c>
      <c r="H128" s="22">
        <v>4.0049630000000001</v>
      </c>
      <c r="I128" s="22">
        <v>3.794019</v>
      </c>
      <c r="J128" s="22">
        <v>3.706531</v>
      </c>
      <c r="K128" s="22">
        <v>3.8568060000000002</v>
      </c>
      <c r="L128" s="22">
        <v>4.3141290000000003</v>
      </c>
      <c r="M128" s="22">
        <v>4.9681430000000004</v>
      </c>
      <c r="N128" s="22">
        <v>4.9928119999999998</v>
      </c>
      <c r="O128" s="22">
        <v>4.4186870000000003</v>
      </c>
      <c r="P128" s="22">
        <v>3.8088340000000001</v>
      </c>
      <c r="Q128" s="22">
        <v>3.500073</v>
      </c>
      <c r="R128" s="22">
        <v>3.2495690000000002</v>
      </c>
      <c r="S128" s="22">
        <v>3.2320549999999999</v>
      </c>
      <c r="T128" s="22">
        <v>3.4272680000000002</v>
      </c>
      <c r="U128" s="22">
        <v>3.8805239999999999</v>
      </c>
      <c r="V128" s="22">
        <v>4.6376520000000001</v>
      </c>
      <c r="W128" s="22">
        <v>5.8094000000000001</v>
      </c>
      <c r="X128" s="22">
        <v>7.4078980000000003</v>
      </c>
      <c r="Y128" s="22">
        <v>7.9179029999999999</v>
      </c>
      <c r="Z128" s="22">
        <v>7.7932519999999998</v>
      </c>
      <c r="AA128" s="22">
        <v>7.4682779999999998</v>
      </c>
      <c r="AB128" s="22">
        <v>6.7988439999999999</v>
      </c>
      <c r="AC128" s="22">
        <v>5.9229250000000002</v>
      </c>
      <c r="AD128" s="22">
        <v>5.0140779999999996</v>
      </c>
      <c r="AE128" s="22">
        <v>-0.52379200000000004</v>
      </c>
      <c r="AF128" s="22">
        <v>-0.55935999999999997</v>
      </c>
      <c r="AG128" s="22">
        <v>-0.46467249999999999</v>
      </c>
      <c r="AH128" s="22">
        <v>-0.44735770000000002</v>
      </c>
      <c r="AI128" s="22">
        <v>-0.27125840000000001</v>
      </c>
      <c r="AJ128" s="22">
        <v>-0.16039790000000001</v>
      </c>
      <c r="AK128" s="22">
        <v>-0.1253891</v>
      </c>
      <c r="AL128" s="22">
        <v>-6.5932000000000004E-2</v>
      </c>
      <c r="AM128" s="22">
        <v>-6.3282699999999997E-2</v>
      </c>
      <c r="AN128" s="22">
        <v>-0.12947110000000001</v>
      </c>
      <c r="AO128" s="22">
        <v>-3.4401000000000001E-2</v>
      </c>
      <c r="AP128" s="22">
        <v>-2.2327400000000001E-2</v>
      </c>
      <c r="AQ128" s="22">
        <v>-3.4873599999999998E-2</v>
      </c>
      <c r="AR128" s="22">
        <v>-7.1209900000000007E-2</v>
      </c>
      <c r="AS128" s="22">
        <v>-5.3610999999999997E-3</v>
      </c>
      <c r="AT128" s="22">
        <v>2.83588E-2</v>
      </c>
      <c r="AU128" s="22">
        <v>0.20520279999999999</v>
      </c>
      <c r="AV128" s="22">
        <v>0.30034450000000001</v>
      </c>
      <c r="AW128" s="22">
        <v>0.34040870000000001</v>
      </c>
      <c r="AX128" s="22">
        <v>0.28040169999999998</v>
      </c>
      <c r="AY128" s="22">
        <v>0.24563370000000001</v>
      </c>
      <c r="AZ128" s="22">
        <v>7.7932000000000001E-3</v>
      </c>
      <c r="BA128" s="22">
        <v>-6.3754099999999994E-2</v>
      </c>
      <c r="BB128" s="22">
        <v>-0.16654840000000001</v>
      </c>
      <c r="BC128" s="22">
        <v>-0.44812790000000002</v>
      </c>
      <c r="BD128" s="22">
        <v>-0.4822843</v>
      </c>
      <c r="BE128" s="22">
        <v>-0.39288250000000002</v>
      </c>
      <c r="BF128" s="22">
        <v>-0.37830140000000001</v>
      </c>
      <c r="BG128" s="22">
        <v>-0.20198740000000001</v>
      </c>
      <c r="BH128" s="22">
        <v>-9.4315700000000002E-2</v>
      </c>
      <c r="BI128" s="22">
        <v>-5.5390500000000002E-2</v>
      </c>
      <c r="BJ128" s="22">
        <v>1.0765800000000001E-2</v>
      </c>
      <c r="BK128" s="22">
        <v>1.6347E-2</v>
      </c>
      <c r="BL128" s="22">
        <v>-5.1464200000000002E-2</v>
      </c>
      <c r="BM128" s="22">
        <v>4.28686E-2</v>
      </c>
      <c r="BN128" s="22">
        <v>5.3795500000000003E-2</v>
      </c>
      <c r="BO128" s="22">
        <v>3.9842799999999998E-2</v>
      </c>
      <c r="BP128" s="22">
        <v>5.8523999999999998E-3</v>
      </c>
      <c r="BQ128" s="22">
        <v>7.0413199999999995E-2</v>
      </c>
      <c r="BR128" s="22">
        <v>0.1042414</v>
      </c>
      <c r="BS128" s="22">
        <v>0.28252119999999997</v>
      </c>
      <c r="BT128" s="22">
        <v>0.38204660000000001</v>
      </c>
      <c r="BU128" s="22">
        <v>0.42572890000000002</v>
      </c>
      <c r="BV128" s="22">
        <v>0.36953429999999998</v>
      </c>
      <c r="BW128" s="22">
        <v>0.33305109999999999</v>
      </c>
      <c r="BX128" s="22">
        <v>9.4181899999999999E-2</v>
      </c>
      <c r="BY128" s="22">
        <v>1.8719E-2</v>
      </c>
      <c r="BZ128" s="22">
        <v>-9.5456899999999997E-2</v>
      </c>
      <c r="CA128" s="22">
        <v>-0.3957232</v>
      </c>
      <c r="CB128" s="22">
        <v>-0.4289019</v>
      </c>
      <c r="CC128" s="22">
        <v>-0.34316099999999999</v>
      </c>
      <c r="CD128" s="22">
        <v>-0.33047320000000002</v>
      </c>
      <c r="CE128" s="22">
        <v>-0.15401049999999999</v>
      </c>
      <c r="CF128" s="22">
        <v>-4.8547399999999997E-2</v>
      </c>
      <c r="CG128" s="22">
        <v>-6.9097000000000004E-3</v>
      </c>
      <c r="CH128" s="22">
        <v>6.3886499999999999E-2</v>
      </c>
      <c r="CI128" s="22">
        <v>7.1498300000000001E-2</v>
      </c>
      <c r="CJ128" s="22">
        <v>2.5631999999999999E-3</v>
      </c>
      <c r="CK128" s="22">
        <v>9.6385399999999996E-2</v>
      </c>
      <c r="CL128" s="22">
        <v>0.1065179</v>
      </c>
      <c r="CM128" s="22">
        <v>9.1591099999999995E-2</v>
      </c>
      <c r="CN128" s="22">
        <v>5.9225600000000003E-2</v>
      </c>
      <c r="CO128" s="22">
        <v>0.1228942</v>
      </c>
      <c r="CP128" s="22">
        <v>0.15679750000000001</v>
      </c>
      <c r="CQ128" s="22">
        <v>0.33607179999999998</v>
      </c>
      <c r="CR128" s="22">
        <v>0.4386333</v>
      </c>
      <c r="CS128" s="22">
        <v>0.48482140000000001</v>
      </c>
      <c r="CT128" s="22">
        <v>0.43126740000000002</v>
      </c>
      <c r="CU128" s="22">
        <v>0.3935961</v>
      </c>
      <c r="CV128" s="22">
        <v>0.1540145</v>
      </c>
      <c r="CW128" s="22">
        <v>7.5839599999999993E-2</v>
      </c>
      <c r="CX128" s="22">
        <v>-4.6219099999999999E-2</v>
      </c>
      <c r="CY128" s="22">
        <v>-0.34331840000000002</v>
      </c>
      <c r="CZ128" s="22">
        <v>-0.3755194</v>
      </c>
      <c r="DA128" s="22">
        <v>-0.29343950000000002</v>
      </c>
      <c r="DB128" s="22">
        <v>-0.28264499999999998</v>
      </c>
      <c r="DC128" s="22">
        <v>-0.10603369999999999</v>
      </c>
      <c r="DD128" s="22">
        <v>-2.7791000000000001E-3</v>
      </c>
      <c r="DE128" s="22">
        <v>4.15711E-2</v>
      </c>
      <c r="DF128" s="22">
        <v>0.1170071</v>
      </c>
      <c r="DG128" s="22">
        <v>0.1266495</v>
      </c>
      <c r="DH128" s="22">
        <v>5.6590599999999998E-2</v>
      </c>
      <c r="DI128" s="22">
        <v>0.14990210000000001</v>
      </c>
      <c r="DJ128" s="22">
        <v>0.1592404</v>
      </c>
      <c r="DK128" s="22">
        <v>0.14333940000000001</v>
      </c>
      <c r="DL128" s="22">
        <v>0.1125987</v>
      </c>
      <c r="DM128" s="22">
        <v>0.17537520000000001</v>
      </c>
      <c r="DN128" s="22">
        <v>0.2093536</v>
      </c>
      <c r="DO128" s="22">
        <v>0.38962229999999998</v>
      </c>
      <c r="DP128" s="22">
        <v>0.49521999999999999</v>
      </c>
      <c r="DQ128" s="22">
        <v>0.54391400000000001</v>
      </c>
      <c r="DR128" s="22">
        <v>0.4930003</v>
      </c>
      <c r="DS128" s="22">
        <v>0.45414100000000002</v>
      </c>
      <c r="DT128" s="22">
        <v>0.21384700000000001</v>
      </c>
      <c r="DU128" s="22">
        <v>0.1329602</v>
      </c>
      <c r="DV128" s="22">
        <v>3.0186000000000002E-3</v>
      </c>
      <c r="DW128" s="22">
        <v>-0.26765430000000001</v>
      </c>
      <c r="DX128" s="22">
        <v>-0.29844359999999998</v>
      </c>
      <c r="DY128" s="22">
        <v>-0.2216495</v>
      </c>
      <c r="DZ128" s="22">
        <v>-0.21358859999999999</v>
      </c>
      <c r="EA128" s="22">
        <v>-3.6762700000000002E-2</v>
      </c>
      <c r="EB128" s="22">
        <v>6.3302999999999998E-2</v>
      </c>
      <c r="EC128" s="22">
        <v>0.11156969999999999</v>
      </c>
      <c r="ED128" s="22">
        <v>0.19370490000000001</v>
      </c>
      <c r="EE128" s="22">
        <v>0.2062792</v>
      </c>
      <c r="EF128" s="22">
        <v>0.13459750000000001</v>
      </c>
      <c r="EG128" s="22">
        <v>0.2271717</v>
      </c>
      <c r="EH128" s="22">
        <v>0.2353633</v>
      </c>
      <c r="EI128" s="22">
        <v>0.21805579999999999</v>
      </c>
      <c r="EJ128" s="22">
        <v>0.1896611</v>
      </c>
      <c r="EK128" s="22">
        <v>0.25114950000000003</v>
      </c>
      <c r="EL128" s="22">
        <v>0.2852362</v>
      </c>
      <c r="EM128" s="22">
        <v>0.46694079999999999</v>
      </c>
      <c r="EN128" s="22">
        <v>0.57692220000000005</v>
      </c>
      <c r="EO128" s="22">
        <v>0.62923410000000002</v>
      </c>
      <c r="EP128" s="22">
        <v>0.58213300000000001</v>
      </c>
      <c r="EQ128" s="22">
        <v>0.5415584</v>
      </c>
      <c r="ER128" s="22">
        <v>0.30023569999999999</v>
      </c>
      <c r="ES128" s="22">
        <v>0.21543329999999999</v>
      </c>
      <c r="ET128" s="22">
        <v>7.4110200000000001E-2</v>
      </c>
      <c r="EU128" s="22">
        <v>53.92022</v>
      </c>
      <c r="EV128" s="22">
        <v>53.339190000000002</v>
      </c>
      <c r="EW128" s="22">
        <v>53.570169999999997</v>
      </c>
      <c r="EX128" s="22">
        <v>53.0002</v>
      </c>
      <c r="EY128" s="22">
        <v>52.313989999999997</v>
      </c>
      <c r="EZ128" s="22">
        <v>52.139789999999998</v>
      </c>
      <c r="FA128" s="22">
        <v>52.075710000000001</v>
      </c>
      <c r="FB128" s="22">
        <v>53.036000000000001</v>
      </c>
      <c r="FC128" s="22">
        <v>58.874110000000002</v>
      </c>
      <c r="FD128" s="22">
        <v>65.121020000000001</v>
      </c>
      <c r="FE128" s="22">
        <v>68.717860000000002</v>
      </c>
      <c r="FF128" s="22">
        <v>70.561890000000005</v>
      </c>
      <c r="FG128" s="22">
        <v>71.718050000000005</v>
      </c>
      <c r="FH128" s="22">
        <v>72.068039999999996</v>
      </c>
      <c r="FI128" s="22">
        <v>71.502110000000002</v>
      </c>
      <c r="FJ128" s="22">
        <v>70.232500000000002</v>
      </c>
      <c r="FK128" s="22">
        <v>68.05386</v>
      </c>
      <c r="FL128" s="22">
        <v>64.401009999999999</v>
      </c>
      <c r="FM128" s="22">
        <v>61.409529999999997</v>
      </c>
      <c r="FN128" s="22">
        <v>59.3994</v>
      </c>
      <c r="FO128" s="22">
        <v>57.795879999999997</v>
      </c>
      <c r="FP128" s="22">
        <v>56.841529999999999</v>
      </c>
      <c r="FQ128" s="22">
        <v>55.87323</v>
      </c>
      <c r="FR128" s="22">
        <v>55.2241</v>
      </c>
      <c r="FS128" s="22">
        <v>1.533298</v>
      </c>
      <c r="FT128" s="22">
        <v>6.6699700000000001E-2</v>
      </c>
      <c r="FU128" s="22">
        <v>9.7114400000000003E-2</v>
      </c>
    </row>
    <row r="129" spans="1:177" x14ac:dyDescent="0.3">
      <c r="A129" s="13" t="s">
        <v>226</v>
      </c>
      <c r="B129" s="13" t="s">
        <v>0</v>
      </c>
      <c r="C129" s="13" t="s">
        <v>264</v>
      </c>
      <c r="D129" s="34" t="s">
        <v>239</v>
      </c>
      <c r="E129" s="23" t="s">
        <v>220</v>
      </c>
      <c r="F129" s="23">
        <v>4213</v>
      </c>
      <c r="G129" s="22">
        <v>2.4636979999999999</v>
      </c>
      <c r="H129" s="22">
        <v>2.302743</v>
      </c>
      <c r="I129" s="22">
        <v>2.1930019999999999</v>
      </c>
      <c r="J129" s="22">
        <v>2.1251190000000002</v>
      </c>
      <c r="K129" s="22">
        <v>2.212809</v>
      </c>
      <c r="L129" s="22">
        <v>2.4331100000000001</v>
      </c>
      <c r="M129" s="22">
        <v>2.7694830000000001</v>
      </c>
      <c r="N129" s="22">
        <v>2.8781210000000002</v>
      </c>
      <c r="O129" s="22">
        <v>2.672682</v>
      </c>
      <c r="P129" s="22">
        <v>2.4468230000000002</v>
      </c>
      <c r="Q129" s="22">
        <v>2.373316</v>
      </c>
      <c r="R129" s="22">
        <v>2.2720210000000001</v>
      </c>
      <c r="S129" s="22">
        <v>2.2119550000000001</v>
      </c>
      <c r="T129" s="22">
        <v>2.2876910000000001</v>
      </c>
      <c r="U129" s="22">
        <v>2.4211269999999998</v>
      </c>
      <c r="V129" s="22">
        <v>2.7376269999999998</v>
      </c>
      <c r="W129" s="22">
        <v>3.2857609999999999</v>
      </c>
      <c r="X129" s="22">
        <v>4.2369190000000003</v>
      </c>
      <c r="Y129" s="22">
        <v>4.5440709999999997</v>
      </c>
      <c r="Z129" s="22">
        <v>4.4614690000000001</v>
      </c>
      <c r="AA129" s="22">
        <v>4.2452079999999999</v>
      </c>
      <c r="AB129" s="22">
        <v>3.858419</v>
      </c>
      <c r="AC129" s="22">
        <v>3.3400799999999999</v>
      </c>
      <c r="AD129" s="22">
        <v>2.8596729999999999</v>
      </c>
      <c r="AE129" s="22">
        <v>-0.38623689999999999</v>
      </c>
      <c r="AF129" s="22">
        <v>-0.38631949999999998</v>
      </c>
      <c r="AG129" s="22">
        <v>-0.3318971</v>
      </c>
      <c r="AH129" s="22">
        <v>-0.3085214</v>
      </c>
      <c r="AI129" s="22">
        <v>-0.18408540000000001</v>
      </c>
      <c r="AJ129" s="22">
        <v>-0.11084339999999999</v>
      </c>
      <c r="AK129" s="22">
        <v>-0.14729780000000001</v>
      </c>
      <c r="AL129" s="22">
        <v>-0.1063214</v>
      </c>
      <c r="AM129" s="22">
        <v>-7.7669299999999997E-2</v>
      </c>
      <c r="AN129" s="22">
        <v>-6.09226E-2</v>
      </c>
      <c r="AO129" s="22">
        <v>-1.2571300000000001E-2</v>
      </c>
      <c r="AP129" s="22">
        <v>8.6629999999999997E-4</v>
      </c>
      <c r="AQ129" s="22">
        <v>-2.8987700000000002E-2</v>
      </c>
      <c r="AR129" s="22">
        <v>-4.9029200000000002E-2</v>
      </c>
      <c r="AS129" s="22">
        <v>-8.4954000000000002E-3</v>
      </c>
      <c r="AT129" s="22">
        <v>-4.2751999999999998E-3</v>
      </c>
      <c r="AU129" s="22">
        <v>5.1754000000000001E-2</v>
      </c>
      <c r="AV129" s="22">
        <v>9.2086399999999999E-2</v>
      </c>
      <c r="AW129" s="22">
        <v>5.9992200000000002E-2</v>
      </c>
      <c r="AX129" s="22">
        <v>2.0154999999999999E-2</v>
      </c>
      <c r="AY129" s="22">
        <v>-2.1156999999999999E-2</v>
      </c>
      <c r="AZ129" s="22">
        <v>-0.12798860000000001</v>
      </c>
      <c r="BA129" s="22">
        <v>-0.1762116</v>
      </c>
      <c r="BB129" s="22">
        <v>-0.1598523</v>
      </c>
      <c r="BC129" s="22">
        <v>-0.3286403</v>
      </c>
      <c r="BD129" s="22">
        <v>-0.32872279999999998</v>
      </c>
      <c r="BE129" s="22">
        <v>-0.27920970000000001</v>
      </c>
      <c r="BF129" s="22">
        <v>-0.25797209999999998</v>
      </c>
      <c r="BG129" s="22">
        <v>-0.1344543</v>
      </c>
      <c r="BH129" s="22">
        <v>-6.4071600000000006E-2</v>
      </c>
      <c r="BI129" s="22">
        <v>-9.6865699999999999E-2</v>
      </c>
      <c r="BJ129" s="22">
        <v>-4.8408899999999998E-2</v>
      </c>
      <c r="BK129" s="22">
        <v>-1.4628E-2</v>
      </c>
      <c r="BL129" s="22">
        <v>1.6088000000000001E-3</v>
      </c>
      <c r="BM129" s="22">
        <v>4.9790300000000003E-2</v>
      </c>
      <c r="BN129" s="22">
        <v>6.1925800000000003E-2</v>
      </c>
      <c r="BO129" s="22">
        <v>3.1420900000000002E-2</v>
      </c>
      <c r="BP129" s="22">
        <v>1.2173399999999999E-2</v>
      </c>
      <c r="BQ129" s="22">
        <v>5.0077000000000003E-2</v>
      </c>
      <c r="BR129" s="22">
        <v>5.4395600000000002E-2</v>
      </c>
      <c r="BS129" s="22">
        <v>0.1090052</v>
      </c>
      <c r="BT129" s="22">
        <v>0.15485740000000001</v>
      </c>
      <c r="BU129" s="22">
        <v>0.12878829999999999</v>
      </c>
      <c r="BV129" s="22">
        <v>9.1903200000000004E-2</v>
      </c>
      <c r="BW129" s="22">
        <v>4.90588E-2</v>
      </c>
      <c r="BX129" s="22">
        <v>-5.9992200000000002E-2</v>
      </c>
      <c r="BY129" s="22">
        <v>-0.112901</v>
      </c>
      <c r="BZ129" s="22">
        <v>-0.1066289</v>
      </c>
      <c r="CA129" s="22">
        <v>-0.28874909999999998</v>
      </c>
      <c r="CB129" s="22">
        <v>-0.28883160000000002</v>
      </c>
      <c r="CC129" s="22">
        <v>-0.24271860000000001</v>
      </c>
      <c r="CD129" s="22">
        <v>-0.22296179999999999</v>
      </c>
      <c r="CE129" s="22">
        <v>-0.10008</v>
      </c>
      <c r="CF129" s="22">
        <v>-3.16776E-2</v>
      </c>
      <c r="CG129" s="22">
        <v>-6.1936699999999997E-2</v>
      </c>
      <c r="CH129" s="22">
        <v>-8.2988000000000003E-3</v>
      </c>
      <c r="CI129" s="22">
        <v>2.90342E-2</v>
      </c>
      <c r="CJ129" s="22">
        <v>4.4917800000000001E-2</v>
      </c>
      <c r="CK129" s="22">
        <v>9.2981800000000003E-2</v>
      </c>
      <c r="CL129" s="22">
        <v>0.1042155</v>
      </c>
      <c r="CM129" s="22">
        <v>7.32598E-2</v>
      </c>
      <c r="CN129" s="22">
        <v>5.4562100000000002E-2</v>
      </c>
      <c r="CO129" s="22">
        <v>9.0644000000000002E-2</v>
      </c>
      <c r="CP129" s="22">
        <v>9.5030900000000001E-2</v>
      </c>
      <c r="CQ129" s="22">
        <v>0.14865719999999999</v>
      </c>
      <c r="CR129" s="22">
        <v>0.19833229999999999</v>
      </c>
      <c r="CS129" s="22">
        <v>0.17643629999999999</v>
      </c>
      <c r="CT129" s="22">
        <v>0.14159579999999999</v>
      </c>
      <c r="CU129" s="22">
        <v>9.7690100000000002E-2</v>
      </c>
      <c r="CV129" s="22">
        <v>-1.2898099999999999E-2</v>
      </c>
      <c r="CW129" s="22">
        <v>-6.9052199999999994E-2</v>
      </c>
      <c r="CX129" s="22">
        <v>-6.9766499999999995E-2</v>
      </c>
      <c r="CY129" s="22">
        <v>-0.24885789999999999</v>
      </c>
      <c r="CZ129" s="22">
        <v>-0.2489403</v>
      </c>
      <c r="DA129" s="22">
        <v>-0.20622750000000001</v>
      </c>
      <c r="DB129" s="22">
        <v>-0.18795139999999999</v>
      </c>
      <c r="DC129" s="22">
        <v>-6.5705700000000006E-2</v>
      </c>
      <c r="DD129" s="22">
        <v>7.1639999999999996E-4</v>
      </c>
      <c r="DE129" s="22">
        <v>-2.70076E-2</v>
      </c>
      <c r="DF129" s="22">
        <v>3.1811199999999998E-2</v>
      </c>
      <c r="DG129" s="22">
        <v>7.2696399999999994E-2</v>
      </c>
      <c r="DH129" s="22">
        <v>8.8226799999999994E-2</v>
      </c>
      <c r="DI129" s="22">
        <v>0.1361733</v>
      </c>
      <c r="DJ129" s="22">
        <v>0.1465052</v>
      </c>
      <c r="DK129" s="22">
        <v>0.1150986</v>
      </c>
      <c r="DL129" s="22">
        <v>9.6950800000000004E-2</v>
      </c>
      <c r="DM129" s="22">
        <v>0.1312111</v>
      </c>
      <c r="DN129" s="22">
        <v>0.13566619999999999</v>
      </c>
      <c r="DO129" s="22">
        <v>0.18830920000000001</v>
      </c>
      <c r="DP129" s="22">
        <v>0.2418073</v>
      </c>
      <c r="DQ129" s="22">
        <v>0.22408429999999999</v>
      </c>
      <c r="DR129" s="22">
        <v>0.1912884</v>
      </c>
      <c r="DS129" s="22">
        <v>0.14632129999999999</v>
      </c>
      <c r="DT129" s="22">
        <v>3.4195999999999997E-2</v>
      </c>
      <c r="DU129" s="22">
        <v>-2.5203400000000001E-2</v>
      </c>
      <c r="DV129" s="22">
        <v>-3.2904099999999999E-2</v>
      </c>
      <c r="DW129" s="22">
        <v>-0.1912613</v>
      </c>
      <c r="DX129" s="22">
        <v>-0.1913436</v>
      </c>
      <c r="DY129" s="22">
        <v>-0.15354010000000001</v>
      </c>
      <c r="DZ129" s="22">
        <v>-0.1374021</v>
      </c>
      <c r="EA129" s="22">
        <v>-1.6074600000000001E-2</v>
      </c>
      <c r="EB129" s="22">
        <v>4.7488200000000001E-2</v>
      </c>
      <c r="EC129" s="22">
        <v>2.3424500000000001E-2</v>
      </c>
      <c r="ED129" s="22">
        <v>8.9723700000000003E-2</v>
      </c>
      <c r="EE129" s="22">
        <v>0.13573769999999999</v>
      </c>
      <c r="EF129" s="22">
        <v>0.15075810000000001</v>
      </c>
      <c r="EG129" s="22">
        <v>0.19853489999999999</v>
      </c>
      <c r="EH129" s="22">
        <v>0.20756469999999999</v>
      </c>
      <c r="EI129" s="22">
        <v>0.1755072</v>
      </c>
      <c r="EJ129" s="22">
        <v>0.1581534</v>
      </c>
      <c r="EK129" s="22">
        <v>0.18978349999999999</v>
      </c>
      <c r="EL129" s="22">
        <v>0.19433700000000001</v>
      </c>
      <c r="EM129" s="22">
        <v>0.24556040000000001</v>
      </c>
      <c r="EN129" s="22">
        <v>0.30457820000000002</v>
      </c>
      <c r="EO129" s="22">
        <v>0.29288039999999999</v>
      </c>
      <c r="EP129" s="22">
        <v>0.26303670000000001</v>
      </c>
      <c r="EQ129" s="22">
        <v>0.21653710000000001</v>
      </c>
      <c r="ER129" s="22">
        <v>0.1021923</v>
      </c>
      <c r="ES129" s="22">
        <v>3.8107299999999997E-2</v>
      </c>
      <c r="ET129" s="22">
        <v>2.0319299999999998E-2</v>
      </c>
      <c r="EU129" s="22">
        <v>56.701169999999998</v>
      </c>
      <c r="EV129" s="22">
        <v>55.587350000000001</v>
      </c>
      <c r="EW129" s="22">
        <v>56.314160000000001</v>
      </c>
      <c r="EX129" s="22">
        <v>55.378810000000001</v>
      </c>
      <c r="EY129" s="22">
        <v>55.129860000000001</v>
      </c>
      <c r="EZ129" s="22">
        <v>55.349930000000001</v>
      </c>
      <c r="FA129" s="22">
        <v>55.67145</v>
      </c>
      <c r="FB129" s="22">
        <v>56.564010000000003</v>
      </c>
      <c r="FC129" s="22">
        <v>61.502369999999999</v>
      </c>
      <c r="FD129" s="22">
        <v>66.186449999999994</v>
      </c>
      <c r="FE129" s="22">
        <v>69.501720000000006</v>
      </c>
      <c r="FF129" s="22">
        <v>71.028319999999994</v>
      </c>
      <c r="FG129" s="22">
        <v>72.110960000000006</v>
      </c>
      <c r="FH129" s="22">
        <v>72.173509999999993</v>
      </c>
      <c r="FI129" s="22">
        <v>71.46499</v>
      </c>
      <c r="FJ129" s="22">
        <v>70.222539999999995</v>
      </c>
      <c r="FK129" s="22">
        <v>68.26858</v>
      </c>
      <c r="FL129" s="22">
        <v>65.468310000000002</v>
      </c>
      <c r="FM129" s="22">
        <v>63.309939999999997</v>
      </c>
      <c r="FN129" s="22">
        <v>61.67539</v>
      </c>
      <c r="FO129" s="22">
        <v>60.536940000000001</v>
      </c>
      <c r="FP129" s="22">
        <v>60.098080000000003</v>
      </c>
      <c r="FQ129" s="22">
        <v>58.755569999999999</v>
      </c>
      <c r="FR129" s="22">
        <v>58.331940000000003</v>
      </c>
      <c r="FS129" s="22">
        <v>1.1808730000000001</v>
      </c>
      <c r="FT129" s="22">
        <v>5.2407599999999999E-2</v>
      </c>
      <c r="FU129" s="22">
        <v>7.67153E-2</v>
      </c>
    </row>
    <row r="130" spans="1:177" x14ac:dyDescent="0.3">
      <c r="A130" s="13" t="s">
        <v>226</v>
      </c>
      <c r="B130" s="13" t="s">
        <v>0</v>
      </c>
      <c r="C130" s="13" t="s">
        <v>264</v>
      </c>
      <c r="D130" s="34" t="s">
        <v>239</v>
      </c>
      <c r="E130" s="23" t="s">
        <v>221</v>
      </c>
      <c r="F130" s="23">
        <v>2986</v>
      </c>
      <c r="G130" s="22">
        <v>1.853405</v>
      </c>
      <c r="H130" s="22">
        <v>1.6916850000000001</v>
      </c>
      <c r="I130" s="22">
        <v>1.591345</v>
      </c>
      <c r="J130" s="22">
        <v>1.573758</v>
      </c>
      <c r="K130" s="22">
        <v>1.6408480000000001</v>
      </c>
      <c r="L130" s="22">
        <v>1.8648009999999999</v>
      </c>
      <c r="M130" s="22">
        <v>2.1708820000000002</v>
      </c>
      <c r="N130" s="22">
        <v>2.0990470000000001</v>
      </c>
      <c r="O130" s="22">
        <v>1.736156</v>
      </c>
      <c r="P130" s="22">
        <v>1.3594360000000001</v>
      </c>
      <c r="Q130" s="22">
        <v>1.1364559999999999</v>
      </c>
      <c r="R130" s="22">
        <v>0.98523240000000001</v>
      </c>
      <c r="S130" s="22">
        <v>1.016662</v>
      </c>
      <c r="T130" s="22">
        <v>1.140536</v>
      </c>
      <c r="U130" s="22">
        <v>1.452739</v>
      </c>
      <c r="V130" s="22">
        <v>1.8936230000000001</v>
      </c>
      <c r="W130" s="22">
        <v>2.5053589999999999</v>
      </c>
      <c r="X130" s="22">
        <v>3.1554440000000001</v>
      </c>
      <c r="Y130" s="22">
        <v>3.3564780000000001</v>
      </c>
      <c r="Z130" s="22">
        <v>3.316103</v>
      </c>
      <c r="AA130" s="22">
        <v>3.2021000000000002</v>
      </c>
      <c r="AB130" s="22">
        <v>2.921608</v>
      </c>
      <c r="AC130" s="22">
        <v>2.5625849999999999</v>
      </c>
      <c r="AD130" s="22">
        <v>2.1389230000000001</v>
      </c>
      <c r="AE130" s="22">
        <v>-0.2066095</v>
      </c>
      <c r="AF130" s="22">
        <v>-0.23837259999999999</v>
      </c>
      <c r="AG130" s="22">
        <v>-0.19661100000000001</v>
      </c>
      <c r="AH130" s="22">
        <v>-0.19291069999999999</v>
      </c>
      <c r="AI130" s="22">
        <v>-0.1342169</v>
      </c>
      <c r="AJ130" s="22">
        <v>-9.7821699999999998E-2</v>
      </c>
      <c r="AK130" s="22">
        <v>-4.2776500000000002E-2</v>
      </c>
      <c r="AL130" s="22">
        <v>-2.3680699999999999E-2</v>
      </c>
      <c r="AM130" s="22">
        <v>-4.7887699999999998E-2</v>
      </c>
      <c r="AN130" s="22">
        <v>-0.11558939999999999</v>
      </c>
      <c r="AO130" s="22">
        <v>-6.5006599999999998E-2</v>
      </c>
      <c r="AP130" s="22">
        <v>-7.0287799999999998E-2</v>
      </c>
      <c r="AQ130" s="22">
        <v>-5.8684699999999999E-2</v>
      </c>
      <c r="AR130" s="22">
        <v>-7.4327199999999996E-2</v>
      </c>
      <c r="AS130" s="22">
        <v>-4.7011400000000002E-2</v>
      </c>
      <c r="AT130" s="22">
        <v>-1.8510700000000001E-2</v>
      </c>
      <c r="AU130" s="22">
        <v>9.1050000000000006E-2</v>
      </c>
      <c r="AV130" s="22">
        <v>0.1389427</v>
      </c>
      <c r="AW130" s="22">
        <v>0.19717399999999999</v>
      </c>
      <c r="AX130" s="22">
        <v>0.1762755</v>
      </c>
      <c r="AY130" s="22">
        <v>0.18028440000000001</v>
      </c>
      <c r="AZ130" s="22">
        <v>5.8940699999999999E-2</v>
      </c>
      <c r="BA130" s="22">
        <v>4.0783100000000003E-2</v>
      </c>
      <c r="BB130" s="22">
        <v>-6.7478499999999997E-2</v>
      </c>
      <c r="BC130" s="22">
        <v>-0.1575269</v>
      </c>
      <c r="BD130" s="22">
        <v>-0.1875658</v>
      </c>
      <c r="BE130" s="22">
        <v>-0.14819660000000001</v>
      </c>
      <c r="BF130" s="22">
        <v>-0.146624</v>
      </c>
      <c r="BG130" s="22">
        <v>-8.6359199999999997E-2</v>
      </c>
      <c r="BH130" s="22">
        <v>-5.2126699999999998E-2</v>
      </c>
      <c r="BI130" s="22">
        <v>4.3375999999999996E-3</v>
      </c>
      <c r="BJ130" s="22">
        <v>2.6070400000000001E-2</v>
      </c>
      <c r="BK130" s="22">
        <v>1.6474E-3</v>
      </c>
      <c r="BL130" s="22">
        <v>-6.8289900000000001E-2</v>
      </c>
      <c r="BM130" s="22">
        <v>-1.92021E-2</v>
      </c>
      <c r="BN130" s="22">
        <v>-2.4443300000000001E-2</v>
      </c>
      <c r="BO130" s="22">
        <v>-1.44753E-2</v>
      </c>
      <c r="BP130" s="22">
        <v>-2.7235499999999999E-2</v>
      </c>
      <c r="BQ130" s="22">
        <v>1.5907E-3</v>
      </c>
      <c r="BR130" s="22">
        <v>3.0418299999999999E-2</v>
      </c>
      <c r="BS130" s="22">
        <v>0.14330580000000001</v>
      </c>
      <c r="BT130" s="22">
        <v>0.19108629999999999</v>
      </c>
      <c r="BU130" s="22">
        <v>0.24756980000000001</v>
      </c>
      <c r="BV130" s="22">
        <v>0.22988539999999999</v>
      </c>
      <c r="BW130" s="22">
        <v>0.23240669999999999</v>
      </c>
      <c r="BX130" s="22">
        <v>0.11158179999999999</v>
      </c>
      <c r="BY130" s="22">
        <v>9.03722E-2</v>
      </c>
      <c r="BZ130" s="22">
        <v>-2.09756E-2</v>
      </c>
      <c r="CA130" s="22">
        <v>-0.1235323</v>
      </c>
      <c r="CB130" s="22">
        <v>-0.15237719999999999</v>
      </c>
      <c r="CC130" s="22">
        <v>-0.1146649</v>
      </c>
      <c r="CD130" s="22">
        <v>-0.114566</v>
      </c>
      <c r="CE130" s="22">
        <v>-5.3213099999999999E-2</v>
      </c>
      <c r="CF130" s="22">
        <v>-2.04785E-2</v>
      </c>
      <c r="CG130" s="22">
        <v>3.6968599999999997E-2</v>
      </c>
      <c r="CH130" s="22">
        <v>6.05278E-2</v>
      </c>
      <c r="CI130" s="22">
        <v>3.59552E-2</v>
      </c>
      <c r="CJ130" s="22">
        <v>-3.55305E-2</v>
      </c>
      <c r="CK130" s="22">
        <v>1.25221E-2</v>
      </c>
      <c r="CL130" s="22">
        <v>7.3084999999999999E-3</v>
      </c>
      <c r="CM130" s="22">
        <v>1.6143999999999999E-2</v>
      </c>
      <c r="CN130" s="22">
        <v>5.3800999999999996E-3</v>
      </c>
      <c r="CO130" s="22">
        <v>3.52523E-2</v>
      </c>
      <c r="CP130" s="22">
        <v>6.43064E-2</v>
      </c>
      <c r="CQ130" s="22">
        <v>0.17949809999999999</v>
      </c>
      <c r="CR130" s="22">
        <v>0.22720080000000001</v>
      </c>
      <c r="CS130" s="22">
        <v>0.28247369999999999</v>
      </c>
      <c r="CT130" s="22">
        <v>0.26701540000000001</v>
      </c>
      <c r="CU130" s="22">
        <v>0.26850639999999998</v>
      </c>
      <c r="CV130" s="22">
        <v>0.1480408</v>
      </c>
      <c r="CW130" s="22">
        <v>0.12471740000000001</v>
      </c>
      <c r="CX130" s="22">
        <v>1.1232199999999999E-2</v>
      </c>
      <c r="CY130" s="22">
        <v>-8.9537800000000001E-2</v>
      </c>
      <c r="CZ130" s="22">
        <v>-0.1171886</v>
      </c>
      <c r="DA130" s="22">
        <v>-8.1133300000000005E-2</v>
      </c>
      <c r="DB130" s="22">
        <v>-8.2507999999999998E-2</v>
      </c>
      <c r="DC130" s="22">
        <v>-2.0067000000000002E-2</v>
      </c>
      <c r="DD130" s="22">
        <v>1.1169699999999999E-2</v>
      </c>
      <c r="DE130" s="22">
        <v>6.95997E-2</v>
      </c>
      <c r="DF130" s="22">
        <v>9.4985200000000006E-2</v>
      </c>
      <c r="DG130" s="22">
        <v>7.0263099999999995E-2</v>
      </c>
      <c r="DH130" s="22">
        <v>-2.7710999999999999E-3</v>
      </c>
      <c r="DI130" s="22">
        <v>4.4246199999999999E-2</v>
      </c>
      <c r="DJ130" s="22">
        <v>3.9060299999999999E-2</v>
      </c>
      <c r="DK130" s="22">
        <v>4.6763300000000001E-2</v>
      </c>
      <c r="DL130" s="22">
        <v>3.79957E-2</v>
      </c>
      <c r="DM130" s="22">
        <v>6.89139E-2</v>
      </c>
      <c r="DN130" s="22">
        <v>9.8194500000000004E-2</v>
      </c>
      <c r="DO130" s="22">
        <v>0.2156903</v>
      </c>
      <c r="DP130" s="22">
        <v>0.26331529999999997</v>
      </c>
      <c r="DQ130" s="22">
        <v>0.31737769999999998</v>
      </c>
      <c r="DR130" s="22">
        <v>0.30414540000000001</v>
      </c>
      <c r="DS130" s="22">
        <v>0.30460619999999999</v>
      </c>
      <c r="DT130" s="22">
        <v>0.18449989999999999</v>
      </c>
      <c r="DU130" s="22">
        <v>0.1590627</v>
      </c>
      <c r="DV130" s="22">
        <v>4.3439999999999999E-2</v>
      </c>
      <c r="DW130" s="22">
        <v>-4.0455199999999997E-2</v>
      </c>
      <c r="DX130" s="22">
        <v>-6.6381800000000005E-2</v>
      </c>
      <c r="DY130" s="22">
        <v>-3.2718900000000002E-2</v>
      </c>
      <c r="DZ130" s="22">
        <v>-3.6221299999999998E-2</v>
      </c>
      <c r="EA130" s="22">
        <v>2.7790700000000002E-2</v>
      </c>
      <c r="EB130" s="22">
        <v>5.6864699999999997E-2</v>
      </c>
      <c r="EC130" s="22">
        <v>0.1167137</v>
      </c>
      <c r="ED130" s="22">
        <v>0.14473620000000001</v>
      </c>
      <c r="EE130" s="22">
        <v>0.1197981</v>
      </c>
      <c r="EF130" s="22">
        <v>4.4528400000000003E-2</v>
      </c>
      <c r="EG130" s="22">
        <v>9.00508E-2</v>
      </c>
      <c r="EH130" s="22">
        <v>8.4904800000000002E-2</v>
      </c>
      <c r="EI130" s="22">
        <v>9.0972700000000004E-2</v>
      </c>
      <c r="EJ130" s="22">
        <v>8.5087399999999994E-2</v>
      </c>
      <c r="EK130" s="22">
        <v>0.117516</v>
      </c>
      <c r="EL130" s="22">
        <v>0.14712349999999999</v>
      </c>
      <c r="EM130" s="22">
        <v>0.26794620000000002</v>
      </c>
      <c r="EN130" s="22">
        <v>0.31545889999999999</v>
      </c>
      <c r="EO130" s="22">
        <v>0.36777349999999998</v>
      </c>
      <c r="EP130" s="22">
        <v>0.3577553</v>
      </c>
      <c r="EQ130" s="22">
        <v>0.3567285</v>
      </c>
      <c r="ER130" s="22">
        <v>0.23714099999999999</v>
      </c>
      <c r="ES130" s="22">
        <v>0.2086518</v>
      </c>
      <c r="ET130" s="22">
        <v>8.9942999999999995E-2</v>
      </c>
      <c r="EU130" s="22">
        <v>50.693579999999997</v>
      </c>
      <c r="EV130" s="22">
        <v>50.730930000000001</v>
      </c>
      <c r="EW130" s="22">
        <v>50.386899999999997</v>
      </c>
      <c r="EX130" s="22">
        <v>50.24098</v>
      </c>
      <c r="EY130" s="22">
        <v>49.047260000000001</v>
      </c>
      <c r="EZ130" s="22">
        <v>48.41581</v>
      </c>
      <c r="FA130" s="22">
        <v>47.904389999999999</v>
      </c>
      <c r="FB130" s="22">
        <v>48.943339999999999</v>
      </c>
      <c r="FC130" s="22">
        <v>55.826680000000003</v>
      </c>
      <c r="FD130" s="22">
        <v>63.887300000000003</v>
      </c>
      <c r="FE130" s="22">
        <v>67.809820000000002</v>
      </c>
      <c r="FF130" s="22">
        <v>70.021169999999998</v>
      </c>
      <c r="FG130" s="22">
        <v>71.262169999999998</v>
      </c>
      <c r="FH130" s="22">
        <v>71.945340000000002</v>
      </c>
      <c r="FI130" s="22">
        <v>71.544489999999996</v>
      </c>
      <c r="FJ130" s="22">
        <v>70.243300000000005</v>
      </c>
      <c r="FK130" s="22">
        <v>67.803910000000002</v>
      </c>
      <c r="FL130" s="22">
        <v>63.1616</v>
      </c>
      <c r="FM130" s="22">
        <v>59.203609999999998</v>
      </c>
      <c r="FN130" s="22">
        <v>56.757550000000002</v>
      </c>
      <c r="FO130" s="22">
        <v>54.614800000000002</v>
      </c>
      <c r="FP130" s="22">
        <v>53.062730000000002</v>
      </c>
      <c r="FQ130" s="22">
        <v>52.52872</v>
      </c>
      <c r="FR130" s="22">
        <v>51.618040000000001</v>
      </c>
      <c r="FS130" s="22">
        <v>0.97569130000000004</v>
      </c>
      <c r="FT130" s="22">
        <v>4.1279499999999997E-2</v>
      </c>
      <c r="FU130" s="22">
        <v>5.9703399999999997E-2</v>
      </c>
    </row>
    <row r="131" spans="1:177" x14ac:dyDescent="0.3">
      <c r="A131" s="13" t="s">
        <v>226</v>
      </c>
      <c r="B131" s="13" t="s">
        <v>0</v>
      </c>
      <c r="C131" s="13" t="s">
        <v>264</v>
      </c>
      <c r="D131" s="34" t="s">
        <v>251</v>
      </c>
      <c r="E131" s="23" t="s">
        <v>219</v>
      </c>
      <c r="F131" s="23">
        <v>7199</v>
      </c>
      <c r="G131" s="22">
        <v>4.01105</v>
      </c>
      <c r="H131" s="22">
        <v>3.6613929999999999</v>
      </c>
      <c r="I131" s="22">
        <v>3.4552390000000002</v>
      </c>
      <c r="J131" s="22">
        <v>3.3105869999999999</v>
      </c>
      <c r="K131" s="22">
        <v>3.3869570000000002</v>
      </c>
      <c r="L131" s="22">
        <v>3.7498019999999999</v>
      </c>
      <c r="M131" s="22">
        <v>4.5980509999999999</v>
      </c>
      <c r="N131" s="22">
        <v>4.8005339999999999</v>
      </c>
      <c r="O131" s="22">
        <v>4.6789829999999997</v>
      </c>
      <c r="P131" s="22">
        <v>4.4927479999999997</v>
      </c>
      <c r="Q131" s="22">
        <v>4.5416540000000003</v>
      </c>
      <c r="R131" s="22">
        <v>4.5582960000000003</v>
      </c>
      <c r="S131" s="22">
        <v>4.5297320000000001</v>
      </c>
      <c r="T131" s="22">
        <v>4.3912509999999996</v>
      </c>
      <c r="U131" s="22">
        <v>4.1299979999999996</v>
      </c>
      <c r="V131" s="22">
        <v>4.6938800000000001</v>
      </c>
      <c r="W131" s="22">
        <v>5.9555009999999999</v>
      </c>
      <c r="X131" s="22">
        <v>7.4924850000000003</v>
      </c>
      <c r="Y131" s="22">
        <v>7.8237690000000004</v>
      </c>
      <c r="Z131" s="22">
        <v>7.6902379999999999</v>
      </c>
      <c r="AA131" s="22">
        <v>7.4900229999999999</v>
      </c>
      <c r="AB131" s="22">
        <v>6.7427999999999999</v>
      </c>
      <c r="AC131" s="22">
        <v>5.8369660000000003</v>
      </c>
      <c r="AD131" s="22">
        <v>4.9028840000000002</v>
      </c>
      <c r="AE131" s="22">
        <v>-0.39373049999999998</v>
      </c>
      <c r="AF131" s="22">
        <v>-0.47663240000000001</v>
      </c>
      <c r="AG131" s="22">
        <v>-0.4098194</v>
      </c>
      <c r="AH131" s="22">
        <v>-0.35371439999999998</v>
      </c>
      <c r="AI131" s="22">
        <v>-0.2940874</v>
      </c>
      <c r="AJ131" s="22">
        <v>-0.27119110000000002</v>
      </c>
      <c r="AK131" s="22">
        <v>-0.21588160000000001</v>
      </c>
      <c r="AL131" s="22">
        <v>-0.19990150000000001</v>
      </c>
      <c r="AM131" s="22">
        <v>-0.13677149999999999</v>
      </c>
      <c r="AN131" s="22">
        <v>-9.1266E-2</v>
      </c>
      <c r="AO131" s="22">
        <v>-0.1812648</v>
      </c>
      <c r="AP131" s="22">
        <v>-0.1806826</v>
      </c>
      <c r="AQ131" s="22">
        <v>-3.22005E-2</v>
      </c>
      <c r="AR131" s="22">
        <v>-9.2284099999999994E-2</v>
      </c>
      <c r="AS131" s="22">
        <v>-7.0232600000000006E-2</v>
      </c>
      <c r="AT131" s="22">
        <v>9.7486199999999995E-2</v>
      </c>
      <c r="AU131" s="22">
        <v>0.29874240000000002</v>
      </c>
      <c r="AV131" s="22">
        <v>0.2751787</v>
      </c>
      <c r="AW131" s="22">
        <v>0.1944159</v>
      </c>
      <c r="AX131" s="22">
        <v>0.1442551</v>
      </c>
      <c r="AY131" s="22">
        <v>0.22196540000000001</v>
      </c>
      <c r="AZ131" s="22">
        <v>1.03798E-2</v>
      </c>
      <c r="BA131" s="22">
        <v>-2.61978E-2</v>
      </c>
      <c r="BB131" s="22">
        <v>-2.8546999999999999E-3</v>
      </c>
      <c r="BC131" s="22">
        <v>-0.31271060000000001</v>
      </c>
      <c r="BD131" s="22">
        <v>-0.39398369999999999</v>
      </c>
      <c r="BE131" s="22">
        <v>-0.33564860000000002</v>
      </c>
      <c r="BF131" s="22">
        <v>-0.28380240000000001</v>
      </c>
      <c r="BG131" s="22">
        <v>-0.22547149999999999</v>
      </c>
      <c r="BH131" s="22">
        <v>-0.20500280000000001</v>
      </c>
      <c r="BI131" s="22">
        <v>-0.14689099999999999</v>
      </c>
      <c r="BJ131" s="22">
        <v>-0.1229527</v>
      </c>
      <c r="BK131" s="22">
        <v>-5.5438000000000001E-2</v>
      </c>
      <c r="BL131" s="22">
        <v>-9.2759999999999995E-3</v>
      </c>
      <c r="BM131" s="22">
        <v>-9.5932000000000003E-2</v>
      </c>
      <c r="BN131" s="22">
        <v>-9.3291799999999994E-2</v>
      </c>
      <c r="BO131" s="22">
        <v>5.4014800000000002E-2</v>
      </c>
      <c r="BP131" s="22">
        <v>-1.3300000000000001E-4</v>
      </c>
      <c r="BQ131" s="22">
        <v>1.7511599999999999E-2</v>
      </c>
      <c r="BR131" s="22">
        <v>0.187748</v>
      </c>
      <c r="BS131" s="22">
        <v>0.39128689999999999</v>
      </c>
      <c r="BT131" s="22">
        <v>0.37755179999999999</v>
      </c>
      <c r="BU131" s="22">
        <v>0.29596080000000002</v>
      </c>
      <c r="BV131" s="22">
        <v>0.24460989999999999</v>
      </c>
      <c r="BW131" s="22">
        <v>0.3162124</v>
      </c>
      <c r="BX131" s="22">
        <v>0.1033852</v>
      </c>
      <c r="BY131" s="22">
        <v>6.2571600000000005E-2</v>
      </c>
      <c r="BZ131" s="22">
        <v>7.2309200000000004E-2</v>
      </c>
      <c r="CA131" s="22">
        <v>-0.25659650000000001</v>
      </c>
      <c r="CB131" s="22">
        <v>-0.33674150000000003</v>
      </c>
      <c r="CC131" s="22">
        <v>-0.28427819999999998</v>
      </c>
      <c r="CD131" s="22">
        <v>-0.23538149999999999</v>
      </c>
      <c r="CE131" s="22">
        <v>-0.1779483</v>
      </c>
      <c r="CF131" s="22">
        <v>-0.15916089999999999</v>
      </c>
      <c r="CG131" s="22">
        <v>-9.9108299999999996E-2</v>
      </c>
      <c r="CH131" s="22">
        <v>-6.9658200000000003E-2</v>
      </c>
      <c r="CI131" s="22">
        <v>8.9340000000000003E-4</v>
      </c>
      <c r="CJ131" s="22">
        <v>4.7509999999999997E-2</v>
      </c>
      <c r="CK131" s="22">
        <v>-3.6830799999999997E-2</v>
      </c>
      <c r="CL131" s="22">
        <v>-3.2765099999999998E-2</v>
      </c>
      <c r="CM131" s="22">
        <v>0.1137273</v>
      </c>
      <c r="CN131" s="22">
        <v>6.3690499999999997E-2</v>
      </c>
      <c r="CO131" s="22">
        <v>7.8282900000000002E-2</v>
      </c>
      <c r="CP131" s="22">
        <v>0.25026300000000001</v>
      </c>
      <c r="CQ131" s="22">
        <v>0.45538309999999999</v>
      </c>
      <c r="CR131" s="22">
        <v>0.4484551</v>
      </c>
      <c r="CS131" s="22">
        <v>0.36629040000000002</v>
      </c>
      <c r="CT131" s="22">
        <v>0.31411539999999999</v>
      </c>
      <c r="CU131" s="22">
        <v>0.38148759999999998</v>
      </c>
      <c r="CV131" s="22">
        <v>0.16780059999999999</v>
      </c>
      <c r="CW131" s="22">
        <v>0.124053</v>
      </c>
      <c r="CX131" s="22">
        <v>0.12436750000000001</v>
      </c>
      <c r="CY131" s="22">
        <v>-0.20048240000000001</v>
      </c>
      <c r="CZ131" s="22">
        <v>-0.27949930000000001</v>
      </c>
      <c r="DA131" s="22">
        <v>-0.2329077</v>
      </c>
      <c r="DB131" s="22">
        <v>-0.1869606</v>
      </c>
      <c r="DC131" s="22">
        <v>-0.13042519999999999</v>
      </c>
      <c r="DD131" s="22">
        <v>-0.113319</v>
      </c>
      <c r="DE131" s="22">
        <v>-5.1325700000000002E-2</v>
      </c>
      <c r="DF131" s="22">
        <v>-1.6363699999999998E-2</v>
      </c>
      <c r="DG131" s="22">
        <v>5.7224799999999999E-2</v>
      </c>
      <c r="DH131" s="22">
        <v>0.104296</v>
      </c>
      <c r="DI131" s="22">
        <v>2.2270399999999999E-2</v>
      </c>
      <c r="DJ131" s="22">
        <v>2.7761500000000001E-2</v>
      </c>
      <c r="DK131" s="22">
        <v>0.1734397</v>
      </c>
      <c r="DL131" s="22">
        <v>0.12751409999999999</v>
      </c>
      <c r="DM131" s="22">
        <v>0.13905419999999999</v>
      </c>
      <c r="DN131" s="22">
        <v>0.312778</v>
      </c>
      <c r="DO131" s="22">
        <v>0.51947920000000003</v>
      </c>
      <c r="DP131" s="22">
        <v>0.51935849999999995</v>
      </c>
      <c r="DQ131" s="22">
        <v>0.43662010000000001</v>
      </c>
      <c r="DR131" s="22">
        <v>0.38362079999999998</v>
      </c>
      <c r="DS131" s="22">
        <v>0.44676280000000002</v>
      </c>
      <c r="DT131" s="22">
        <v>0.2322159</v>
      </c>
      <c r="DU131" s="22">
        <v>0.18553439999999999</v>
      </c>
      <c r="DV131" s="22">
        <v>0.17642569999999999</v>
      </c>
      <c r="DW131" s="22">
        <v>-0.1194626</v>
      </c>
      <c r="DX131" s="22">
        <v>-0.19685059999999999</v>
      </c>
      <c r="DY131" s="22">
        <v>-0.15873689999999999</v>
      </c>
      <c r="DZ131" s="22">
        <v>-0.1170486</v>
      </c>
      <c r="EA131" s="22">
        <v>-6.1809299999999998E-2</v>
      </c>
      <c r="EB131" s="22">
        <v>-4.7130600000000002E-2</v>
      </c>
      <c r="EC131" s="22">
        <v>1.7664900000000001E-2</v>
      </c>
      <c r="ED131" s="22">
        <v>6.0585100000000003E-2</v>
      </c>
      <c r="EE131" s="22">
        <v>0.1385584</v>
      </c>
      <c r="EF131" s="22">
        <v>0.18628600000000001</v>
      </c>
      <c r="EG131" s="22">
        <v>0.10760309999999999</v>
      </c>
      <c r="EH131" s="22">
        <v>0.1151523</v>
      </c>
      <c r="EI131" s="22">
        <v>0.25965510000000003</v>
      </c>
      <c r="EJ131" s="22">
        <v>0.2196652</v>
      </c>
      <c r="EK131" s="22">
        <v>0.22679840000000001</v>
      </c>
      <c r="EL131" s="22">
        <v>0.4030398</v>
      </c>
      <c r="EM131" s="22">
        <v>0.61202380000000001</v>
      </c>
      <c r="EN131" s="22">
        <v>0.62173160000000005</v>
      </c>
      <c r="EO131" s="22">
        <v>0.538165</v>
      </c>
      <c r="EP131" s="22">
        <v>0.48397560000000001</v>
      </c>
      <c r="EQ131" s="22">
        <v>0.54100979999999999</v>
      </c>
      <c r="ER131" s="22">
        <v>0.32522139999999999</v>
      </c>
      <c r="ES131" s="22">
        <v>0.27430379999999999</v>
      </c>
      <c r="ET131" s="22">
        <v>0.25158960000000002</v>
      </c>
      <c r="EU131" s="22">
        <v>56.349220000000003</v>
      </c>
      <c r="EV131" s="22">
        <v>54.764980000000001</v>
      </c>
      <c r="EW131" s="22">
        <v>54.327030000000001</v>
      </c>
      <c r="EX131" s="22">
        <v>55.310169999999999</v>
      </c>
      <c r="EY131" s="22">
        <v>55.750419999999998</v>
      </c>
      <c r="EZ131" s="22">
        <v>55.75273</v>
      </c>
      <c r="FA131" s="22">
        <v>56.764980000000001</v>
      </c>
      <c r="FB131" s="22">
        <v>57.339280000000002</v>
      </c>
      <c r="FC131" s="22">
        <v>58.19068</v>
      </c>
      <c r="FD131" s="22">
        <v>58.322420000000001</v>
      </c>
      <c r="FE131" s="22">
        <v>58.791789999999999</v>
      </c>
      <c r="FF131" s="22">
        <v>59.057569999999998</v>
      </c>
      <c r="FG131" s="22">
        <v>57.339280000000002</v>
      </c>
      <c r="FH131" s="22">
        <v>56.166179999999997</v>
      </c>
      <c r="FI131" s="22">
        <v>55.784149999999997</v>
      </c>
      <c r="FJ131" s="22">
        <v>56.322420000000001</v>
      </c>
      <c r="FK131" s="22">
        <v>57.332360000000001</v>
      </c>
      <c r="FL131" s="22">
        <v>55.764980000000001</v>
      </c>
      <c r="FM131" s="22">
        <v>55.368389999999998</v>
      </c>
      <c r="FN131" s="22">
        <v>56.483269999999997</v>
      </c>
      <c r="FO131" s="22">
        <v>56.858370000000001</v>
      </c>
      <c r="FP131" s="22">
        <v>55.938079999999999</v>
      </c>
      <c r="FQ131" s="22">
        <v>55.906660000000002</v>
      </c>
      <c r="FR131" s="22">
        <v>54.894410000000001</v>
      </c>
      <c r="FS131" s="22">
        <v>1.5309969999999999</v>
      </c>
      <c r="FT131" s="22">
        <v>6.7294199999999998E-2</v>
      </c>
      <c r="FU131" s="22">
        <v>0.106312</v>
      </c>
    </row>
    <row r="132" spans="1:177" x14ac:dyDescent="0.3">
      <c r="A132" s="13" t="s">
        <v>226</v>
      </c>
      <c r="B132" s="13" t="s">
        <v>0</v>
      </c>
      <c r="C132" s="13" t="s">
        <v>264</v>
      </c>
      <c r="D132" s="34" t="s">
        <v>251</v>
      </c>
      <c r="E132" s="23" t="s">
        <v>220</v>
      </c>
      <c r="F132" s="23">
        <v>4213</v>
      </c>
      <c r="G132" s="22">
        <v>2.3590360000000001</v>
      </c>
      <c r="H132" s="22">
        <v>2.1750310000000002</v>
      </c>
      <c r="I132" s="22">
        <v>2.0354589999999999</v>
      </c>
      <c r="J132" s="22">
        <v>1.9716340000000001</v>
      </c>
      <c r="K132" s="22">
        <v>1.9519299999999999</v>
      </c>
      <c r="L132" s="22">
        <v>2.1153430000000002</v>
      </c>
      <c r="M132" s="22">
        <v>2.5849679999999999</v>
      </c>
      <c r="N132" s="22">
        <v>2.8079369999999999</v>
      </c>
      <c r="O132" s="22">
        <v>2.7211430000000001</v>
      </c>
      <c r="P132" s="22">
        <v>2.7152590000000001</v>
      </c>
      <c r="Q132" s="22">
        <v>2.6902330000000001</v>
      </c>
      <c r="R132" s="22">
        <v>2.7067060000000001</v>
      </c>
      <c r="S132" s="22">
        <v>2.6149019999999998</v>
      </c>
      <c r="T132" s="22">
        <v>2.5038559999999999</v>
      </c>
      <c r="U132" s="22">
        <v>2.351804</v>
      </c>
      <c r="V132" s="22">
        <v>2.6809630000000002</v>
      </c>
      <c r="W132" s="22">
        <v>3.3670110000000002</v>
      </c>
      <c r="X132" s="22">
        <v>4.3379640000000004</v>
      </c>
      <c r="Y132" s="22">
        <v>4.6041080000000001</v>
      </c>
      <c r="Z132" s="22">
        <v>4.4022420000000002</v>
      </c>
      <c r="AA132" s="22">
        <v>4.2797580000000002</v>
      </c>
      <c r="AB132" s="22">
        <v>3.8903530000000002</v>
      </c>
      <c r="AC132" s="22">
        <v>3.35507</v>
      </c>
      <c r="AD132" s="22">
        <v>2.7968829999999998</v>
      </c>
      <c r="AE132" s="22">
        <v>-0.20427139999999999</v>
      </c>
      <c r="AF132" s="22">
        <v>-0.25936900000000002</v>
      </c>
      <c r="AG132" s="22">
        <v>-0.23959279999999999</v>
      </c>
      <c r="AH132" s="22">
        <v>-0.18635170000000001</v>
      </c>
      <c r="AI132" s="22">
        <v>-0.15626190000000001</v>
      </c>
      <c r="AJ132" s="22">
        <v>-0.14331389999999999</v>
      </c>
      <c r="AK132" s="22">
        <v>-9.7440600000000002E-2</v>
      </c>
      <c r="AL132" s="22">
        <v>-7.4731400000000003E-2</v>
      </c>
      <c r="AM132" s="22">
        <v>-4.1801900000000003E-2</v>
      </c>
      <c r="AN132" s="22">
        <v>-2.3418399999999999E-2</v>
      </c>
      <c r="AO132" s="22">
        <v>-0.1133488</v>
      </c>
      <c r="AP132" s="22">
        <v>-0.1037274</v>
      </c>
      <c r="AQ132" s="22">
        <v>-2.6549699999999999E-2</v>
      </c>
      <c r="AR132" s="22">
        <v>-7.9649399999999995E-2</v>
      </c>
      <c r="AS132" s="22">
        <v>-2.9723599999999999E-2</v>
      </c>
      <c r="AT132" s="22">
        <v>5.2903899999999997E-2</v>
      </c>
      <c r="AU132" s="22">
        <v>0.1554864</v>
      </c>
      <c r="AV132" s="22">
        <v>0.17698050000000001</v>
      </c>
      <c r="AW132" s="22">
        <v>0.14461019999999999</v>
      </c>
      <c r="AX132" s="22">
        <v>1.1311399999999999E-2</v>
      </c>
      <c r="AY132" s="22">
        <v>6.1674100000000003E-2</v>
      </c>
      <c r="AZ132" s="22">
        <v>-3.1710700000000001E-2</v>
      </c>
      <c r="BA132" s="22">
        <v>-4.4854100000000001E-2</v>
      </c>
      <c r="BB132" s="22">
        <v>-6.3172999999999997E-3</v>
      </c>
      <c r="BC132" s="22">
        <v>-0.1497086</v>
      </c>
      <c r="BD132" s="22">
        <v>-0.20511689999999999</v>
      </c>
      <c r="BE132" s="22">
        <v>-0.19077730000000001</v>
      </c>
      <c r="BF132" s="22">
        <v>-0.14196729999999999</v>
      </c>
      <c r="BG132" s="22">
        <v>-0.1113519</v>
      </c>
      <c r="BH132" s="22">
        <v>-9.9232899999999999E-2</v>
      </c>
      <c r="BI132" s="22">
        <v>-4.8723000000000002E-2</v>
      </c>
      <c r="BJ132" s="22">
        <v>-2.2579599999999998E-2</v>
      </c>
      <c r="BK132" s="22">
        <v>1.2718800000000001E-2</v>
      </c>
      <c r="BL132" s="22">
        <v>3.5109099999999997E-2</v>
      </c>
      <c r="BM132" s="22">
        <v>-5.1392199999999999E-2</v>
      </c>
      <c r="BN132" s="22">
        <v>-4.15774E-2</v>
      </c>
      <c r="BO132" s="22">
        <v>3.6937200000000003E-2</v>
      </c>
      <c r="BP132" s="22">
        <v>-1.29053E-2</v>
      </c>
      <c r="BQ132" s="22">
        <v>3.1929199999999998E-2</v>
      </c>
      <c r="BR132" s="22">
        <v>0.1145084</v>
      </c>
      <c r="BS132" s="22">
        <v>0.2161178</v>
      </c>
      <c r="BT132" s="22">
        <v>0.2470802</v>
      </c>
      <c r="BU132" s="22">
        <v>0.21850240000000001</v>
      </c>
      <c r="BV132" s="22">
        <v>8.3620700000000006E-2</v>
      </c>
      <c r="BW132" s="22">
        <v>0.1292288</v>
      </c>
      <c r="BX132" s="22">
        <v>3.2689200000000002E-2</v>
      </c>
      <c r="BY132" s="22">
        <v>1.6278999999999998E-2</v>
      </c>
      <c r="BZ132" s="22">
        <v>4.3872500000000002E-2</v>
      </c>
      <c r="CA132" s="22">
        <v>-0.11191859999999999</v>
      </c>
      <c r="CB132" s="22">
        <v>-0.167542</v>
      </c>
      <c r="CC132" s="22">
        <v>-0.15696779999999999</v>
      </c>
      <c r="CD132" s="22">
        <v>-0.1112268</v>
      </c>
      <c r="CE132" s="22">
        <v>-8.0247399999999997E-2</v>
      </c>
      <c r="CF132" s="22">
        <v>-6.8702600000000003E-2</v>
      </c>
      <c r="CG132" s="22">
        <v>-1.4981400000000001E-2</v>
      </c>
      <c r="CH132" s="22">
        <v>1.35406E-2</v>
      </c>
      <c r="CI132" s="22">
        <v>5.0479700000000002E-2</v>
      </c>
      <c r="CJ132" s="22">
        <v>7.5645100000000007E-2</v>
      </c>
      <c r="CK132" s="22">
        <v>-8.4813000000000006E-3</v>
      </c>
      <c r="CL132" s="22">
        <v>1.4675000000000001E-3</v>
      </c>
      <c r="CM132" s="22">
        <v>8.0908099999999997E-2</v>
      </c>
      <c r="CN132" s="22">
        <v>3.3321499999999997E-2</v>
      </c>
      <c r="CO132" s="22">
        <v>7.4629699999999993E-2</v>
      </c>
      <c r="CP132" s="22">
        <v>0.1571755</v>
      </c>
      <c r="CQ132" s="22">
        <v>0.25811089999999998</v>
      </c>
      <c r="CR132" s="22">
        <v>0.29563099999999998</v>
      </c>
      <c r="CS132" s="22">
        <v>0.26967989999999997</v>
      </c>
      <c r="CT132" s="22">
        <v>0.13370190000000001</v>
      </c>
      <c r="CU132" s="22">
        <v>0.17601700000000001</v>
      </c>
      <c r="CV132" s="22">
        <v>7.7292299999999994E-2</v>
      </c>
      <c r="CW132" s="22">
        <v>5.8619600000000001E-2</v>
      </c>
      <c r="CX132" s="22">
        <v>7.8633800000000004E-2</v>
      </c>
      <c r="CY132" s="22">
        <v>-7.4128600000000003E-2</v>
      </c>
      <c r="CZ132" s="22">
        <v>-0.1299672</v>
      </c>
      <c r="DA132" s="22">
        <v>-0.1231582</v>
      </c>
      <c r="DB132" s="22">
        <v>-8.0486299999999997E-2</v>
      </c>
      <c r="DC132" s="22">
        <v>-4.9142999999999999E-2</v>
      </c>
      <c r="DD132" s="22">
        <v>-3.8172299999999999E-2</v>
      </c>
      <c r="DE132" s="22">
        <v>1.8760200000000001E-2</v>
      </c>
      <c r="DF132" s="22">
        <v>4.9660799999999998E-2</v>
      </c>
      <c r="DG132" s="22">
        <v>8.8240600000000002E-2</v>
      </c>
      <c r="DH132" s="22">
        <v>0.11618100000000001</v>
      </c>
      <c r="DI132" s="22">
        <v>3.4429700000000001E-2</v>
      </c>
      <c r="DJ132" s="22">
        <v>4.4512400000000001E-2</v>
      </c>
      <c r="DK132" s="22">
        <v>0.124879</v>
      </c>
      <c r="DL132" s="22">
        <v>7.9548300000000002E-2</v>
      </c>
      <c r="DM132" s="22">
        <v>0.1173302</v>
      </c>
      <c r="DN132" s="22">
        <v>0.19984250000000001</v>
      </c>
      <c r="DO132" s="22">
        <v>0.30010409999999998</v>
      </c>
      <c r="DP132" s="22">
        <v>0.34418179999999998</v>
      </c>
      <c r="DQ132" s="22">
        <v>0.32085740000000001</v>
      </c>
      <c r="DR132" s="22">
        <v>0.1837831</v>
      </c>
      <c r="DS132" s="22">
        <v>0.22280510000000001</v>
      </c>
      <c r="DT132" s="22">
        <v>0.1218955</v>
      </c>
      <c r="DU132" s="22">
        <v>0.1009603</v>
      </c>
      <c r="DV132" s="22">
        <v>0.1133951</v>
      </c>
      <c r="DW132" s="22">
        <v>-1.9565900000000001E-2</v>
      </c>
      <c r="DX132" s="22">
        <v>-7.5715099999999994E-2</v>
      </c>
      <c r="DY132" s="22">
        <v>-7.4342699999999998E-2</v>
      </c>
      <c r="DZ132" s="22">
        <v>-3.6101800000000003E-2</v>
      </c>
      <c r="EA132" s="22">
        <v>-4.2329999999999998E-3</v>
      </c>
      <c r="EB132" s="22">
        <v>5.9087000000000002E-3</v>
      </c>
      <c r="EC132" s="22">
        <v>6.7477800000000004E-2</v>
      </c>
      <c r="ED132" s="22">
        <v>0.1018126</v>
      </c>
      <c r="EE132" s="22">
        <v>0.14276130000000001</v>
      </c>
      <c r="EF132" s="22">
        <v>0.17470849999999999</v>
      </c>
      <c r="EG132" s="22">
        <v>9.6386200000000005E-2</v>
      </c>
      <c r="EH132" s="22">
        <v>0.1066624</v>
      </c>
      <c r="EI132" s="22">
        <v>0.1883659</v>
      </c>
      <c r="EJ132" s="22">
        <v>0.14629229999999999</v>
      </c>
      <c r="EK132" s="22">
        <v>0.178983</v>
      </c>
      <c r="EL132" s="22">
        <v>0.26144699999999998</v>
      </c>
      <c r="EM132" s="22">
        <v>0.36073539999999998</v>
      </c>
      <c r="EN132" s="22">
        <v>0.41428150000000002</v>
      </c>
      <c r="EO132" s="22">
        <v>0.39474959999999998</v>
      </c>
      <c r="EP132" s="22">
        <v>0.2560924</v>
      </c>
      <c r="EQ132" s="22">
        <v>0.2903599</v>
      </c>
      <c r="ER132" s="22">
        <v>0.1862954</v>
      </c>
      <c r="ES132" s="22">
        <v>0.1620934</v>
      </c>
      <c r="ET132" s="22">
        <v>0.16358490000000001</v>
      </c>
      <c r="EU132" s="22">
        <v>58.024830000000001</v>
      </c>
      <c r="EV132" s="22">
        <v>56.024830000000001</v>
      </c>
      <c r="EW132" s="22">
        <v>55.975180000000002</v>
      </c>
      <c r="EX132" s="22">
        <v>56.95035</v>
      </c>
      <c r="EY132" s="22">
        <v>57</v>
      </c>
      <c r="EZ132" s="22">
        <v>57</v>
      </c>
      <c r="FA132" s="22">
        <v>58.024830000000001</v>
      </c>
      <c r="FB132" s="22">
        <v>59</v>
      </c>
      <c r="FC132" s="22">
        <v>59.04965</v>
      </c>
      <c r="FD132" s="22">
        <v>59.975169999999999</v>
      </c>
      <c r="FE132" s="22">
        <v>60.074469999999998</v>
      </c>
      <c r="FF132" s="22">
        <v>61.925530000000002</v>
      </c>
      <c r="FG132" s="22">
        <v>59</v>
      </c>
      <c r="FH132" s="22">
        <v>57</v>
      </c>
      <c r="FI132" s="22">
        <v>57.04965</v>
      </c>
      <c r="FJ132" s="22">
        <v>57.975169999999999</v>
      </c>
      <c r="FK132" s="22">
        <v>59</v>
      </c>
      <c r="FL132" s="22">
        <v>57.024830000000001</v>
      </c>
      <c r="FM132" s="22">
        <v>57.04965</v>
      </c>
      <c r="FN132" s="22">
        <v>58.95035</v>
      </c>
      <c r="FO132" s="22">
        <v>58.900700000000001</v>
      </c>
      <c r="FP132" s="22">
        <v>58.024830000000001</v>
      </c>
      <c r="FQ132" s="22">
        <v>57.975169999999999</v>
      </c>
      <c r="FR132" s="22">
        <v>56.95035</v>
      </c>
      <c r="FS132" s="22">
        <v>1.022681</v>
      </c>
      <c r="FT132" s="22">
        <v>4.6330900000000001E-2</v>
      </c>
      <c r="FU132" s="22">
        <v>7.5084899999999996E-2</v>
      </c>
    </row>
    <row r="133" spans="1:177" x14ac:dyDescent="0.3">
      <c r="A133" s="13" t="s">
        <v>226</v>
      </c>
      <c r="B133" s="13" t="s">
        <v>0</v>
      </c>
      <c r="C133" s="13" t="s">
        <v>264</v>
      </c>
      <c r="D133" s="34" t="s">
        <v>251</v>
      </c>
      <c r="E133" s="23" t="s">
        <v>221</v>
      </c>
      <c r="F133" s="23">
        <v>2986</v>
      </c>
      <c r="G133" s="22">
        <v>1.636277</v>
      </c>
      <c r="H133" s="22">
        <v>1.4664189999999999</v>
      </c>
      <c r="I133" s="22">
        <v>1.402593</v>
      </c>
      <c r="J133" s="22">
        <v>1.331418</v>
      </c>
      <c r="K133" s="22">
        <v>1.4318280000000001</v>
      </c>
      <c r="L133" s="22">
        <v>1.625462</v>
      </c>
      <c r="M133" s="22">
        <v>2.0063589999999998</v>
      </c>
      <c r="N133" s="22">
        <v>1.993617</v>
      </c>
      <c r="O133" s="22">
        <v>1.955193</v>
      </c>
      <c r="P133" s="22">
        <v>1.8020700000000001</v>
      </c>
      <c r="Q133" s="22">
        <v>1.881478</v>
      </c>
      <c r="R133" s="22">
        <v>1.8871309999999999</v>
      </c>
      <c r="S133" s="22">
        <v>1.9410499999999999</v>
      </c>
      <c r="T133" s="22">
        <v>1.9014150000000001</v>
      </c>
      <c r="U133" s="22">
        <v>1.790969</v>
      </c>
      <c r="V133" s="22">
        <v>2.0300229999999999</v>
      </c>
      <c r="W133" s="22">
        <v>2.5996160000000001</v>
      </c>
      <c r="X133" s="22">
        <v>3.1567069999999999</v>
      </c>
      <c r="Y133" s="22">
        <v>3.2127210000000002</v>
      </c>
      <c r="Z133" s="22">
        <v>3.285752</v>
      </c>
      <c r="AA133" s="22">
        <v>3.1960199999999999</v>
      </c>
      <c r="AB133" s="22">
        <v>2.8442029999999998</v>
      </c>
      <c r="AC133" s="22">
        <v>2.479403</v>
      </c>
      <c r="AD133" s="22">
        <v>2.0965419999999999</v>
      </c>
      <c r="AE133" s="22">
        <v>-0.2621444</v>
      </c>
      <c r="AF133" s="22">
        <v>-0.29532380000000003</v>
      </c>
      <c r="AG133" s="22">
        <v>-0.23951069999999999</v>
      </c>
      <c r="AH133" s="22">
        <v>-0.224133</v>
      </c>
      <c r="AI133" s="22">
        <v>-0.19017619999999999</v>
      </c>
      <c r="AJ133" s="22">
        <v>-0.18375749999999999</v>
      </c>
      <c r="AK133" s="22">
        <v>-0.17356460000000001</v>
      </c>
      <c r="AL133" s="22">
        <v>-0.17844460000000001</v>
      </c>
      <c r="AM133" s="22">
        <v>-0.15558749999999999</v>
      </c>
      <c r="AN133" s="22">
        <v>-9.9912799999999996E-2</v>
      </c>
      <c r="AO133" s="22">
        <v>-9.2983700000000002E-2</v>
      </c>
      <c r="AP133" s="22">
        <v>-9.9856700000000007E-2</v>
      </c>
      <c r="AQ133" s="22">
        <v>-3.6379500000000002E-2</v>
      </c>
      <c r="AR133" s="22">
        <v>-6.1392700000000001E-2</v>
      </c>
      <c r="AS133" s="22">
        <v>-8.7545499999999998E-2</v>
      </c>
      <c r="AT133" s="22">
        <v>-8.1170000000000005E-4</v>
      </c>
      <c r="AU133" s="22">
        <v>8.8017700000000004E-2</v>
      </c>
      <c r="AV133" s="22">
        <v>2.8142199999999999E-2</v>
      </c>
      <c r="AW133" s="22">
        <v>-2.7996900000000002E-2</v>
      </c>
      <c r="AX133" s="22">
        <v>5.9707999999999997E-2</v>
      </c>
      <c r="AY133" s="22">
        <v>8.0068899999999998E-2</v>
      </c>
      <c r="AZ133" s="22">
        <v>-2.9766500000000001E-2</v>
      </c>
      <c r="BA133" s="22">
        <v>-4.36309E-2</v>
      </c>
      <c r="BB133" s="22">
        <v>-5.8219399999999998E-2</v>
      </c>
      <c r="BC133" s="22">
        <v>-0.20204839999999999</v>
      </c>
      <c r="BD133" s="22">
        <v>-0.232489</v>
      </c>
      <c r="BE133" s="22">
        <v>-0.18330630000000001</v>
      </c>
      <c r="BF133" s="22">
        <v>-0.1694486</v>
      </c>
      <c r="BG133" s="22">
        <v>-0.13756969999999999</v>
      </c>
      <c r="BH133" s="22">
        <v>-0.1342334</v>
      </c>
      <c r="BI133" s="22">
        <v>-0.12506700000000001</v>
      </c>
      <c r="BJ133" s="22">
        <v>-0.1217258</v>
      </c>
      <c r="BK133" s="22">
        <v>-9.4696299999999997E-2</v>
      </c>
      <c r="BL133" s="22">
        <v>-4.3055400000000001E-2</v>
      </c>
      <c r="BM133" s="22">
        <v>-3.6975599999999997E-2</v>
      </c>
      <c r="BN133" s="22">
        <v>-4.00048E-2</v>
      </c>
      <c r="BO133" s="22">
        <v>1.9884099999999998E-2</v>
      </c>
      <c r="BP133" s="22">
        <v>9.1940000000000001E-4</v>
      </c>
      <c r="BQ133" s="22">
        <v>-2.6432600000000001E-2</v>
      </c>
      <c r="BR133" s="22">
        <v>6.4535200000000001E-2</v>
      </c>
      <c r="BS133" s="22">
        <v>0.1589237</v>
      </c>
      <c r="BT133" s="22">
        <v>0.10298640000000001</v>
      </c>
      <c r="BU133" s="22">
        <v>4.1576000000000002E-2</v>
      </c>
      <c r="BV133" s="22">
        <v>0.1297026</v>
      </c>
      <c r="BW133" s="22">
        <v>0.14569480000000001</v>
      </c>
      <c r="BX133" s="22">
        <v>3.6374099999999999E-2</v>
      </c>
      <c r="BY133" s="22">
        <v>1.9261299999999999E-2</v>
      </c>
      <c r="BZ133" s="22">
        <v>-2.5479000000000001E-3</v>
      </c>
      <c r="CA133" s="22">
        <v>-0.16042619999999999</v>
      </c>
      <c r="CB133" s="22">
        <v>-0.1889699</v>
      </c>
      <c r="CC133" s="22">
        <v>-0.14437920000000001</v>
      </c>
      <c r="CD133" s="22">
        <v>-0.13157430000000001</v>
      </c>
      <c r="CE133" s="22">
        <v>-0.1011345</v>
      </c>
      <c r="CF133" s="22">
        <v>-9.99332E-2</v>
      </c>
      <c r="CG133" s="22">
        <v>-9.1477799999999998E-2</v>
      </c>
      <c r="CH133" s="22">
        <v>-8.2442500000000002E-2</v>
      </c>
      <c r="CI133" s="22">
        <v>-5.2523199999999999E-2</v>
      </c>
      <c r="CJ133" s="22">
        <v>-3.6760999999999999E-3</v>
      </c>
      <c r="CK133" s="22">
        <v>1.8154E-3</v>
      </c>
      <c r="CL133" s="22">
        <v>1.4484999999999999E-3</v>
      </c>
      <c r="CM133" s="22">
        <v>5.8852099999999997E-2</v>
      </c>
      <c r="CN133" s="22">
        <v>4.4076499999999998E-2</v>
      </c>
      <c r="CO133" s="22">
        <v>1.5893899999999999E-2</v>
      </c>
      <c r="CP133" s="22">
        <v>0.1097943</v>
      </c>
      <c r="CQ133" s="22">
        <v>0.20803289999999999</v>
      </c>
      <c r="CR133" s="22">
        <v>0.15482309999999999</v>
      </c>
      <c r="CS133" s="22">
        <v>8.9761999999999995E-2</v>
      </c>
      <c r="CT133" s="22">
        <v>0.17818049999999999</v>
      </c>
      <c r="CU133" s="22">
        <v>0.19114700000000001</v>
      </c>
      <c r="CV133" s="22">
        <v>8.2182900000000003E-2</v>
      </c>
      <c r="CW133" s="22">
        <v>6.2820200000000007E-2</v>
      </c>
      <c r="CX133" s="22">
        <v>3.6010100000000003E-2</v>
      </c>
      <c r="CY133" s="22">
        <v>-0.1188039</v>
      </c>
      <c r="CZ133" s="22">
        <v>-0.14545069999999999</v>
      </c>
      <c r="DA133" s="22">
        <v>-0.1054522</v>
      </c>
      <c r="DB133" s="22">
        <v>-9.3700099999999995E-2</v>
      </c>
      <c r="DC133" s="22">
        <v>-6.4699400000000004E-2</v>
      </c>
      <c r="DD133" s="22">
        <v>-6.5632899999999994E-2</v>
      </c>
      <c r="DE133" s="22">
        <v>-5.7888500000000002E-2</v>
      </c>
      <c r="DF133" s="22">
        <v>-4.3159200000000002E-2</v>
      </c>
      <c r="DG133" s="22">
        <v>-1.0350099999999999E-2</v>
      </c>
      <c r="DH133" s="22">
        <v>3.5703199999999997E-2</v>
      </c>
      <c r="DI133" s="22">
        <v>4.0606400000000001E-2</v>
      </c>
      <c r="DJ133" s="22">
        <v>4.2901700000000001E-2</v>
      </c>
      <c r="DK133" s="22">
        <v>9.7820000000000004E-2</v>
      </c>
      <c r="DL133" s="22">
        <v>8.7233599999999994E-2</v>
      </c>
      <c r="DM133" s="22">
        <v>5.8220500000000001E-2</v>
      </c>
      <c r="DN133" s="22">
        <v>0.15505330000000001</v>
      </c>
      <c r="DO133" s="22">
        <v>0.25714219999999999</v>
      </c>
      <c r="DP133" s="22">
        <v>0.20665990000000001</v>
      </c>
      <c r="DQ133" s="22">
        <v>0.13794799999999999</v>
      </c>
      <c r="DR133" s="22">
        <v>0.22665850000000001</v>
      </c>
      <c r="DS133" s="22">
        <v>0.23659930000000001</v>
      </c>
      <c r="DT133" s="22">
        <v>0.12799170000000001</v>
      </c>
      <c r="DU133" s="22">
        <v>0.1063791</v>
      </c>
      <c r="DV133" s="22">
        <v>7.4568099999999998E-2</v>
      </c>
      <c r="DW133" s="22">
        <v>-5.8708000000000003E-2</v>
      </c>
      <c r="DX133" s="22">
        <v>-8.2615900000000006E-2</v>
      </c>
      <c r="DY133" s="22">
        <v>-4.9247699999999998E-2</v>
      </c>
      <c r="DZ133" s="22">
        <v>-3.90157E-2</v>
      </c>
      <c r="EA133" s="22">
        <v>-1.2092800000000001E-2</v>
      </c>
      <c r="EB133" s="22">
        <v>-1.61088E-2</v>
      </c>
      <c r="EC133" s="22">
        <v>-9.3909000000000006E-3</v>
      </c>
      <c r="ED133" s="22">
        <v>1.3559699999999999E-2</v>
      </c>
      <c r="EE133" s="22">
        <v>5.0541099999999999E-2</v>
      </c>
      <c r="EF133" s="22">
        <v>9.2560699999999996E-2</v>
      </c>
      <c r="EG133" s="22">
        <v>9.6614500000000006E-2</v>
      </c>
      <c r="EH133" s="22">
        <v>0.1027536</v>
      </c>
      <c r="EI133" s="22">
        <v>0.15408359999999999</v>
      </c>
      <c r="EJ133" s="22">
        <v>0.1495456</v>
      </c>
      <c r="EK133" s="22">
        <v>0.1193333</v>
      </c>
      <c r="EL133" s="22">
        <v>0.22040019999999999</v>
      </c>
      <c r="EM133" s="22">
        <v>0.32804810000000001</v>
      </c>
      <c r="EN133" s="22">
        <v>0.28150399999999998</v>
      </c>
      <c r="EO133" s="22">
        <v>0.20752090000000001</v>
      </c>
      <c r="EP133" s="22">
        <v>0.296653</v>
      </c>
      <c r="EQ133" s="22">
        <v>0.30222520000000003</v>
      </c>
      <c r="ER133" s="22">
        <v>0.19413240000000001</v>
      </c>
      <c r="ES133" s="22">
        <v>0.16927120000000001</v>
      </c>
      <c r="ET133" s="22">
        <v>0.13023970000000001</v>
      </c>
      <c r="EU133" s="22">
        <v>53.972099999999998</v>
      </c>
      <c r="EV133" s="22">
        <v>52.977679999999999</v>
      </c>
      <c r="EW133" s="22">
        <v>51.988840000000003</v>
      </c>
      <c r="EX133" s="22">
        <v>52.983260000000001</v>
      </c>
      <c r="EY133" s="22">
        <v>53.977679999999999</v>
      </c>
      <c r="EZ133" s="22">
        <v>53.983260000000001</v>
      </c>
      <c r="FA133" s="22">
        <v>54.977679999999999</v>
      </c>
      <c r="FB133" s="22">
        <v>54.983260000000001</v>
      </c>
      <c r="FC133" s="22">
        <v>56.972099999999998</v>
      </c>
      <c r="FD133" s="22">
        <v>55.977679999999999</v>
      </c>
      <c r="FE133" s="22">
        <v>56.972099999999998</v>
      </c>
      <c r="FF133" s="22">
        <v>54.988840000000003</v>
      </c>
      <c r="FG133" s="22">
        <v>54.983260000000001</v>
      </c>
      <c r="FH133" s="22">
        <v>54.983260000000001</v>
      </c>
      <c r="FI133" s="22">
        <v>53.988840000000003</v>
      </c>
      <c r="FJ133" s="22">
        <v>53.977679999999999</v>
      </c>
      <c r="FK133" s="22">
        <v>54.96651</v>
      </c>
      <c r="FL133" s="22">
        <v>53.977679999999999</v>
      </c>
      <c r="FM133" s="22">
        <v>52.983260000000001</v>
      </c>
      <c r="FN133" s="22">
        <v>52.983260000000001</v>
      </c>
      <c r="FO133" s="22">
        <v>53.960929999999998</v>
      </c>
      <c r="FP133" s="22">
        <v>52.977679999999999</v>
      </c>
      <c r="FQ133" s="22">
        <v>52.972099999999998</v>
      </c>
      <c r="FR133" s="22">
        <v>51.977679999999999</v>
      </c>
      <c r="FS133" s="22">
        <v>1.1485570000000001</v>
      </c>
      <c r="FT133" s="22">
        <v>4.8522500000000003E-2</v>
      </c>
      <c r="FU133" s="22">
        <v>7.5567300000000004E-2</v>
      </c>
    </row>
    <row r="134" spans="1:177" x14ac:dyDescent="0.3">
      <c r="A134" s="13" t="s">
        <v>226</v>
      </c>
      <c r="B134" s="13" t="s">
        <v>0</v>
      </c>
      <c r="C134" s="13" t="s">
        <v>264</v>
      </c>
      <c r="D134" s="34" t="s">
        <v>240</v>
      </c>
      <c r="E134" s="23" t="s">
        <v>219</v>
      </c>
      <c r="F134" s="23">
        <v>6987</v>
      </c>
      <c r="G134" s="22">
        <v>4.3980290000000002</v>
      </c>
      <c r="H134" s="22">
        <v>4.0918200000000002</v>
      </c>
      <c r="I134" s="22">
        <v>3.8663439999999998</v>
      </c>
      <c r="J134" s="22">
        <v>3.6840760000000001</v>
      </c>
      <c r="K134" s="22">
        <v>3.76301</v>
      </c>
      <c r="L134" s="22">
        <v>3.9627699999999999</v>
      </c>
      <c r="M134" s="22">
        <v>4.8254700000000001</v>
      </c>
      <c r="N134" s="22">
        <v>5.1043180000000001</v>
      </c>
      <c r="O134" s="22">
        <v>4.7896020000000004</v>
      </c>
      <c r="P134" s="22">
        <v>3.9637150000000001</v>
      </c>
      <c r="Q134" s="22">
        <v>3.4282979999999998</v>
      </c>
      <c r="R134" s="22">
        <v>2.9791150000000002</v>
      </c>
      <c r="S134" s="22">
        <v>2.8681450000000002</v>
      </c>
      <c r="T134" s="22">
        <v>2.96075</v>
      </c>
      <c r="U134" s="22">
        <v>3.3486340000000001</v>
      </c>
      <c r="V134" s="22">
        <v>4.0449400000000004</v>
      </c>
      <c r="W134" s="22">
        <v>5.1296689999999998</v>
      </c>
      <c r="X134" s="22">
        <v>6.2239139999999997</v>
      </c>
      <c r="Y134" s="22">
        <v>7.3777590000000002</v>
      </c>
      <c r="Z134" s="22">
        <v>7.850841</v>
      </c>
      <c r="AA134" s="22">
        <v>7.4656950000000002</v>
      </c>
      <c r="AB134" s="22">
        <v>6.8689419999999997</v>
      </c>
      <c r="AC134" s="22">
        <v>5.8208580000000003</v>
      </c>
      <c r="AD134" s="22">
        <v>4.9622419999999998</v>
      </c>
      <c r="AE134" s="22">
        <v>-0.74430560000000001</v>
      </c>
      <c r="AF134" s="22">
        <v>-0.88593230000000001</v>
      </c>
      <c r="AG134" s="22">
        <v>-0.44604969999999999</v>
      </c>
      <c r="AH134" s="22">
        <v>-0.52242920000000004</v>
      </c>
      <c r="AI134" s="22">
        <v>-0.45428239999999998</v>
      </c>
      <c r="AJ134" s="22">
        <v>-0.43480940000000001</v>
      </c>
      <c r="AK134" s="22">
        <v>-0.14199729999999999</v>
      </c>
      <c r="AL134" s="22">
        <v>-0.20140189999999999</v>
      </c>
      <c r="AM134" s="22">
        <v>-0.1105368</v>
      </c>
      <c r="AN134" s="22">
        <v>-0.33146550000000002</v>
      </c>
      <c r="AO134" s="22">
        <v>-0.42549720000000002</v>
      </c>
      <c r="AP134" s="22">
        <v>-0.43310650000000001</v>
      </c>
      <c r="AQ134" s="22">
        <v>-0.4487951</v>
      </c>
      <c r="AR134" s="22">
        <v>-0.48693900000000001</v>
      </c>
      <c r="AS134" s="22">
        <v>-0.61321809999999999</v>
      </c>
      <c r="AT134" s="22">
        <v>-0.62770959999999998</v>
      </c>
      <c r="AU134" s="22">
        <v>-0.1694195</v>
      </c>
      <c r="AV134" s="22">
        <v>-6.09928E-2</v>
      </c>
      <c r="AW134" s="22">
        <v>-8.4720000000000004E-3</v>
      </c>
      <c r="AX134" s="22">
        <v>9.2896900000000004E-2</v>
      </c>
      <c r="AY134" s="22">
        <v>-0.13987720000000001</v>
      </c>
      <c r="AZ134" s="22">
        <v>-0.37645279999999998</v>
      </c>
      <c r="BA134" s="22">
        <v>-0.57717479999999999</v>
      </c>
      <c r="BB134" s="22">
        <v>-0.38147510000000001</v>
      </c>
      <c r="BC134" s="22">
        <v>-0.58085609999999999</v>
      </c>
      <c r="BD134" s="22">
        <v>-0.68526640000000005</v>
      </c>
      <c r="BE134" s="22">
        <v>-0.31079319999999999</v>
      </c>
      <c r="BF134" s="22">
        <v>-0.39871329999999999</v>
      </c>
      <c r="BG134" s="22">
        <v>-0.33208910000000003</v>
      </c>
      <c r="BH134" s="22">
        <v>-0.32427590000000001</v>
      </c>
      <c r="BI134" s="22">
        <v>-3.8674199999999999E-2</v>
      </c>
      <c r="BJ134" s="22">
        <v>-8.8721900000000006E-2</v>
      </c>
      <c r="BK134" s="22">
        <v>3.8445399999999998E-2</v>
      </c>
      <c r="BL134" s="22">
        <v>-0.20318369999999999</v>
      </c>
      <c r="BM134" s="22">
        <v>-0.26734210000000003</v>
      </c>
      <c r="BN134" s="22">
        <v>-0.27382980000000001</v>
      </c>
      <c r="BO134" s="22">
        <v>-0.26540609999999998</v>
      </c>
      <c r="BP134" s="22">
        <v>-0.27946860000000001</v>
      </c>
      <c r="BQ134" s="22">
        <v>-0.37798280000000001</v>
      </c>
      <c r="BR134" s="22">
        <v>-0.36719069999999998</v>
      </c>
      <c r="BS134" s="22">
        <v>0.1055063</v>
      </c>
      <c r="BT134" s="22">
        <v>0.2005593</v>
      </c>
      <c r="BU134" s="22">
        <v>0.21532960000000001</v>
      </c>
      <c r="BV134" s="22">
        <v>0.29291289999999998</v>
      </c>
      <c r="BW134" s="22">
        <v>5.16999E-2</v>
      </c>
      <c r="BX134" s="22">
        <v>-0.2061393</v>
      </c>
      <c r="BY134" s="22">
        <v>-0.41439949999999998</v>
      </c>
      <c r="BZ134" s="22">
        <v>-0.24491979999999999</v>
      </c>
      <c r="CA134" s="22">
        <v>-0.4676516</v>
      </c>
      <c r="CB134" s="22">
        <v>-0.54628580000000004</v>
      </c>
      <c r="CC134" s="22">
        <v>-0.217115</v>
      </c>
      <c r="CD134" s="22">
        <v>-0.31302809999999998</v>
      </c>
      <c r="CE134" s="22">
        <v>-0.2474584</v>
      </c>
      <c r="CF134" s="22">
        <v>-0.24772079999999999</v>
      </c>
      <c r="CG134" s="22">
        <v>3.2887100000000002E-2</v>
      </c>
      <c r="CH134" s="22">
        <v>-1.06801E-2</v>
      </c>
      <c r="CI134" s="22">
        <v>0.14163000000000001</v>
      </c>
      <c r="CJ134" s="22">
        <v>-0.11433599999999999</v>
      </c>
      <c r="CK134" s="22">
        <v>-0.15780440000000001</v>
      </c>
      <c r="CL134" s="22">
        <v>-0.1635153</v>
      </c>
      <c r="CM134" s="22">
        <v>-0.1383914</v>
      </c>
      <c r="CN134" s="22">
        <v>-0.13577520000000001</v>
      </c>
      <c r="CO134" s="22">
        <v>-0.21505959999999999</v>
      </c>
      <c r="CP134" s="22">
        <v>-0.18675610000000001</v>
      </c>
      <c r="CQ134" s="22">
        <v>0.29591919999999999</v>
      </c>
      <c r="CR134" s="22">
        <v>0.38170939999999998</v>
      </c>
      <c r="CS134" s="22">
        <v>0.37033379999999999</v>
      </c>
      <c r="CT134" s="22">
        <v>0.43144349999999998</v>
      </c>
      <c r="CU134" s="22">
        <v>0.18438560000000001</v>
      </c>
      <c r="CV134" s="22">
        <v>-8.8180599999999998E-2</v>
      </c>
      <c r="CW134" s="22">
        <v>-0.30166179999999998</v>
      </c>
      <c r="CX134" s="22">
        <v>-0.150342</v>
      </c>
      <c r="CY134" s="22">
        <v>-0.35444700000000001</v>
      </c>
      <c r="CZ134" s="22">
        <v>-0.40730519999999998</v>
      </c>
      <c r="DA134" s="22">
        <v>-0.1234368</v>
      </c>
      <c r="DB134" s="22">
        <v>-0.22734280000000001</v>
      </c>
      <c r="DC134" s="22">
        <v>-0.16282769999999999</v>
      </c>
      <c r="DD134" s="22">
        <v>-0.1711657</v>
      </c>
      <c r="DE134" s="22">
        <v>0.1044484</v>
      </c>
      <c r="DF134" s="22">
        <v>6.7361699999999997E-2</v>
      </c>
      <c r="DG134" s="22">
        <v>0.24481459999999999</v>
      </c>
      <c r="DH134" s="22">
        <v>-2.5488400000000001E-2</v>
      </c>
      <c r="DI134" s="22">
        <v>-4.8266700000000003E-2</v>
      </c>
      <c r="DJ134" s="22">
        <v>-5.3200799999999999E-2</v>
      </c>
      <c r="DK134" s="22">
        <v>-1.13767E-2</v>
      </c>
      <c r="DL134" s="22">
        <v>7.9182000000000002E-3</v>
      </c>
      <c r="DM134" s="22">
        <v>-5.2136299999999997E-2</v>
      </c>
      <c r="DN134" s="22">
        <v>-6.3214999999999999E-3</v>
      </c>
      <c r="DO134" s="22">
        <v>0.48633189999999998</v>
      </c>
      <c r="DP134" s="22">
        <v>0.56285960000000002</v>
      </c>
      <c r="DQ134" s="22">
        <v>0.52533810000000003</v>
      </c>
      <c r="DR134" s="22">
        <v>0.56997399999999998</v>
      </c>
      <c r="DS134" s="22">
        <v>0.3170713</v>
      </c>
      <c r="DT134" s="22">
        <v>2.9777999999999999E-2</v>
      </c>
      <c r="DU134" s="22">
        <v>-0.18892410000000001</v>
      </c>
      <c r="DV134" s="22">
        <v>-5.5764300000000003E-2</v>
      </c>
      <c r="DW134" s="22">
        <v>-0.19099749999999999</v>
      </c>
      <c r="DX134" s="22">
        <v>-0.2066394</v>
      </c>
      <c r="DY134" s="22">
        <v>1.1819700000000001E-2</v>
      </c>
      <c r="DZ134" s="22">
        <v>-0.10362689999999999</v>
      </c>
      <c r="EA134" s="22">
        <v>-4.0634400000000001E-2</v>
      </c>
      <c r="EB134" s="22">
        <v>-6.0632199999999997E-2</v>
      </c>
      <c r="EC134" s="22">
        <v>0.2077715</v>
      </c>
      <c r="ED134" s="22">
        <v>0.1800417</v>
      </c>
      <c r="EE134" s="22">
        <v>0.3937968</v>
      </c>
      <c r="EF134" s="22">
        <v>0.10279339999999999</v>
      </c>
      <c r="EG134" s="22">
        <v>0.1098884</v>
      </c>
      <c r="EH134" s="22">
        <v>0.1060758</v>
      </c>
      <c r="EI134" s="22">
        <v>0.17201230000000001</v>
      </c>
      <c r="EJ134" s="22">
        <v>0.21538860000000001</v>
      </c>
      <c r="EK134" s="22">
        <v>0.18309900000000001</v>
      </c>
      <c r="EL134" s="22">
        <v>0.25419750000000002</v>
      </c>
      <c r="EM134" s="22">
        <v>0.76125779999999998</v>
      </c>
      <c r="EN134" s="22">
        <v>0.82441160000000002</v>
      </c>
      <c r="EO134" s="22">
        <v>0.74913949999999996</v>
      </c>
      <c r="EP134" s="22">
        <v>0.76998999999999995</v>
      </c>
      <c r="EQ134" s="22">
        <v>0.50864830000000005</v>
      </c>
      <c r="ER134" s="22">
        <v>0.20009150000000001</v>
      </c>
      <c r="ES134" s="22">
        <v>-2.61488E-2</v>
      </c>
      <c r="ET134" s="22">
        <v>8.0791000000000002E-2</v>
      </c>
      <c r="EU134" s="22">
        <v>57.352170000000001</v>
      </c>
      <c r="EV134" s="22">
        <v>56.408990000000003</v>
      </c>
      <c r="EW134" s="22">
        <v>55.821719999999999</v>
      </c>
      <c r="EX134" s="22">
        <v>55.318750000000001</v>
      </c>
      <c r="EY134" s="22">
        <v>54.99277</v>
      </c>
      <c r="EZ134" s="22">
        <v>55.078670000000002</v>
      </c>
      <c r="FA134" s="22">
        <v>54.069920000000003</v>
      </c>
      <c r="FB134" s="22">
        <v>53.89273</v>
      </c>
      <c r="FC134" s="22">
        <v>57.305799999999998</v>
      </c>
      <c r="FD134" s="22">
        <v>63.71143</v>
      </c>
      <c r="FE134" s="22">
        <v>69.089870000000005</v>
      </c>
      <c r="FF134" s="22">
        <v>73.622140000000002</v>
      </c>
      <c r="FG134" s="22">
        <v>76.121489999999994</v>
      </c>
      <c r="FH134" s="22">
        <v>76.757900000000006</v>
      </c>
      <c r="FI134" s="22">
        <v>77.449640000000002</v>
      </c>
      <c r="FJ134" s="22">
        <v>76.567189999999997</v>
      </c>
      <c r="FK134" s="22">
        <v>74.937340000000006</v>
      </c>
      <c r="FL134" s="22">
        <v>72.649420000000006</v>
      </c>
      <c r="FM134" s="22">
        <v>68.606059999999999</v>
      </c>
      <c r="FN134" s="22">
        <v>64.326229999999995</v>
      </c>
      <c r="FO134" s="22">
        <v>62.185809999999996</v>
      </c>
      <c r="FP134" s="22">
        <v>60.469900000000003</v>
      </c>
      <c r="FQ134" s="22">
        <v>58.850819999999999</v>
      </c>
      <c r="FR134" s="22">
        <v>58.24062</v>
      </c>
      <c r="FS134" s="22">
        <v>3.6060310000000002</v>
      </c>
      <c r="FT134" s="22">
        <v>0.1553996</v>
      </c>
      <c r="FU134" s="22">
        <v>0.27228170000000002</v>
      </c>
    </row>
    <row r="135" spans="1:177" x14ac:dyDescent="0.3">
      <c r="A135" s="13" t="s">
        <v>226</v>
      </c>
      <c r="B135" s="13" t="s">
        <v>0</v>
      </c>
      <c r="C135" s="13" t="s">
        <v>264</v>
      </c>
      <c r="D135" s="34" t="s">
        <v>240</v>
      </c>
      <c r="E135" s="23" t="s">
        <v>220</v>
      </c>
      <c r="F135" s="23">
        <v>4096</v>
      </c>
      <c r="G135" s="22">
        <v>2.5506220000000002</v>
      </c>
      <c r="H135" s="22">
        <v>2.383724</v>
      </c>
      <c r="I135" s="22">
        <v>2.2547139999999999</v>
      </c>
      <c r="J135" s="22">
        <v>2.192453</v>
      </c>
      <c r="K135" s="22">
        <v>2.2101150000000001</v>
      </c>
      <c r="L135" s="22">
        <v>2.1869269999999998</v>
      </c>
      <c r="M135" s="22">
        <v>2.6202450000000002</v>
      </c>
      <c r="N135" s="22">
        <v>2.8216109999999999</v>
      </c>
      <c r="O135" s="22">
        <v>2.8609360000000001</v>
      </c>
      <c r="P135" s="22">
        <v>2.4535469999999999</v>
      </c>
      <c r="Q135" s="22">
        <v>2.279045</v>
      </c>
      <c r="R135" s="22">
        <v>2.1268549999999999</v>
      </c>
      <c r="S135" s="22">
        <v>2.0825</v>
      </c>
      <c r="T135" s="22">
        <v>2.0497700000000001</v>
      </c>
      <c r="U135" s="22">
        <v>2.2075</v>
      </c>
      <c r="V135" s="22">
        <v>2.4315829999999998</v>
      </c>
      <c r="W135" s="22">
        <v>2.8499919999999999</v>
      </c>
      <c r="X135" s="22">
        <v>3.3080479999999999</v>
      </c>
      <c r="Y135" s="22">
        <v>4.0333810000000003</v>
      </c>
      <c r="Z135" s="22">
        <v>4.5014370000000001</v>
      </c>
      <c r="AA135" s="22">
        <v>4.3867630000000002</v>
      </c>
      <c r="AB135" s="22">
        <v>4.0717359999999996</v>
      </c>
      <c r="AC135" s="22">
        <v>3.5302419999999999</v>
      </c>
      <c r="AD135" s="22">
        <v>2.9110849999999999</v>
      </c>
      <c r="AE135" s="22">
        <v>-0.58863739999999998</v>
      </c>
      <c r="AF135" s="22">
        <v>-0.58022050000000003</v>
      </c>
      <c r="AG135" s="22">
        <v>-0.3948932</v>
      </c>
      <c r="AH135" s="22">
        <v>-0.36365550000000002</v>
      </c>
      <c r="AI135" s="22">
        <v>-0.3555277</v>
      </c>
      <c r="AJ135" s="22">
        <v>-0.4642347</v>
      </c>
      <c r="AK135" s="22">
        <v>-0.2185877</v>
      </c>
      <c r="AL135" s="22">
        <v>-0.25526979999999999</v>
      </c>
      <c r="AM135" s="22">
        <v>-0.17921780000000001</v>
      </c>
      <c r="AN135" s="22">
        <v>-0.37726979999999999</v>
      </c>
      <c r="AO135" s="22">
        <v>-0.53722879999999995</v>
      </c>
      <c r="AP135" s="22">
        <v>-0.4681246</v>
      </c>
      <c r="AQ135" s="22">
        <v>-0.4981507</v>
      </c>
      <c r="AR135" s="22">
        <v>-0.5942712</v>
      </c>
      <c r="AS135" s="22">
        <v>-0.60973540000000004</v>
      </c>
      <c r="AT135" s="22">
        <v>-0.76538329999999999</v>
      </c>
      <c r="AU135" s="22">
        <v>-0.51773420000000003</v>
      </c>
      <c r="AV135" s="22">
        <v>-0.500973</v>
      </c>
      <c r="AW135" s="22">
        <v>-0.4293459</v>
      </c>
      <c r="AX135" s="22">
        <v>-0.21174750000000001</v>
      </c>
      <c r="AY135" s="22">
        <v>-0.25444349999999999</v>
      </c>
      <c r="AZ135" s="22">
        <v>-0.31045630000000002</v>
      </c>
      <c r="BA135" s="22">
        <v>-0.32478249999999997</v>
      </c>
      <c r="BB135" s="22">
        <v>-0.24892520000000001</v>
      </c>
      <c r="BC135" s="22">
        <v>-0.46255020000000002</v>
      </c>
      <c r="BD135" s="22">
        <v>-0.44861380000000001</v>
      </c>
      <c r="BE135" s="22">
        <v>-0.28114830000000002</v>
      </c>
      <c r="BF135" s="22">
        <v>-0.25685859999999999</v>
      </c>
      <c r="BG135" s="22">
        <v>-0.24274899999999999</v>
      </c>
      <c r="BH135" s="22">
        <v>-0.35742180000000001</v>
      </c>
      <c r="BI135" s="22">
        <v>-0.1331542</v>
      </c>
      <c r="BJ135" s="22">
        <v>-0.14908250000000001</v>
      </c>
      <c r="BK135" s="22">
        <v>-2.2512399999999998E-2</v>
      </c>
      <c r="BL135" s="22">
        <v>-0.25262760000000001</v>
      </c>
      <c r="BM135" s="22">
        <v>-0.3833799</v>
      </c>
      <c r="BN135" s="22">
        <v>-0.32532529999999998</v>
      </c>
      <c r="BO135" s="22">
        <v>-0.32608999999999999</v>
      </c>
      <c r="BP135" s="22">
        <v>-0.40201870000000001</v>
      </c>
      <c r="BQ135" s="22">
        <v>-0.39296229999999999</v>
      </c>
      <c r="BR135" s="22">
        <v>-0.52108370000000004</v>
      </c>
      <c r="BS135" s="22">
        <v>-0.2678103</v>
      </c>
      <c r="BT135" s="22">
        <v>-0.27608149999999998</v>
      </c>
      <c r="BU135" s="22">
        <v>-0.2361907</v>
      </c>
      <c r="BV135" s="22">
        <v>-2.98813E-2</v>
      </c>
      <c r="BW135" s="22">
        <v>-8.1696900000000003E-2</v>
      </c>
      <c r="BX135" s="22">
        <v>-0.16562830000000001</v>
      </c>
      <c r="BY135" s="22">
        <v>-0.19168679999999999</v>
      </c>
      <c r="BZ135" s="22">
        <v>-0.1420766</v>
      </c>
      <c r="CA135" s="22">
        <v>-0.37522250000000001</v>
      </c>
      <c r="CB135" s="22">
        <v>-0.35746339999999999</v>
      </c>
      <c r="CC135" s="22">
        <v>-0.20236889999999999</v>
      </c>
      <c r="CD135" s="22">
        <v>-0.18289140000000001</v>
      </c>
      <c r="CE135" s="22">
        <v>-0.1646389</v>
      </c>
      <c r="CF135" s="22">
        <v>-0.28344350000000001</v>
      </c>
      <c r="CG135" s="22">
        <v>-7.3983199999999999E-2</v>
      </c>
      <c r="CH135" s="22">
        <v>-7.5537599999999996E-2</v>
      </c>
      <c r="CI135" s="22">
        <v>8.6021399999999998E-2</v>
      </c>
      <c r="CJ135" s="22">
        <v>-0.1663008</v>
      </c>
      <c r="CK135" s="22">
        <v>-0.27682459999999998</v>
      </c>
      <c r="CL135" s="22">
        <v>-0.22642290000000001</v>
      </c>
      <c r="CM135" s="22">
        <v>-0.2069213</v>
      </c>
      <c r="CN135" s="22">
        <v>-0.26886529999999997</v>
      </c>
      <c r="CO135" s="22">
        <v>-0.24282599999999999</v>
      </c>
      <c r="CP135" s="22">
        <v>-0.35188249999999999</v>
      </c>
      <c r="CQ135" s="22">
        <v>-9.4713699999999998E-2</v>
      </c>
      <c r="CR135" s="22">
        <v>-0.12032229999999999</v>
      </c>
      <c r="CS135" s="22">
        <v>-0.1024119</v>
      </c>
      <c r="CT135" s="22">
        <v>9.60786E-2</v>
      </c>
      <c r="CU135" s="22">
        <v>3.7946800000000003E-2</v>
      </c>
      <c r="CV135" s="22">
        <v>-6.5320799999999998E-2</v>
      </c>
      <c r="CW135" s="22">
        <v>-9.9505099999999999E-2</v>
      </c>
      <c r="CX135" s="22">
        <v>-6.8073499999999995E-2</v>
      </c>
      <c r="CY135" s="22">
        <v>-0.28789480000000001</v>
      </c>
      <c r="CZ135" s="22">
        <v>-0.26631310000000002</v>
      </c>
      <c r="DA135" s="22">
        <v>-0.1235895</v>
      </c>
      <c r="DB135" s="22">
        <v>-0.1089242</v>
      </c>
      <c r="DC135" s="22">
        <v>-8.65287E-2</v>
      </c>
      <c r="DD135" s="22">
        <v>-0.20946519999999999</v>
      </c>
      <c r="DE135" s="22">
        <v>-1.4812199999999999E-2</v>
      </c>
      <c r="DF135" s="22">
        <v>-1.9926000000000002E-3</v>
      </c>
      <c r="DG135" s="22">
        <v>0.19455510000000001</v>
      </c>
      <c r="DH135" s="22">
        <v>-7.9974000000000003E-2</v>
      </c>
      <c r="DI135" s="22">
        <v>-0.17026939999999999</v>
      </c>
      <c r="DJ135" s="22">
        <v>-0.12752050000000001</v>
      </c>
      <c r="DK135" s="22">
        <v>-8.77526E-2</v>
      </c>
      <c r="DL135" s="22">
        <v>-0.13571179999999999</v>
      </c>
      <c r="DM135" s="22">
        <v>-9.26897E-2</v>
      </c>
      <c r="DN135" s="22">
        <v>-0.18268139999999999</v>
      </c>
      <c r="DO135" s="22">
        <v>7.8382900000000005E-2</v>
      </c>
      <c r="DP135" s="22">
        <v>3.54369E-2</v>
      </c>
      <c r="DQ135" s="22">
        <v>3.13668E-2</v>
      </c>
      <c r="DR135" s="22">
        <v>0.2220386</v>
      </c>
      <c r="DS135" s="22">
        <v>0.1575906</v>
      </c>
      <c r="DT135" s="22">
        <v>3.49866E-2</v>
      </c>
      <c r="DU135" s="22">
        <v>-7.3233999999999999E-3</v>
      </c>
      <c r="DV135" s="22">
        <v>5.9294999999999999E-3</v>
      </c>
      <c r="DW135" s="22">
        <v>-0.1618076</v>
      </c>
      <c r="DX135" s="22">
        <v>-0.1347064</v>
      </c>
      <c r="DY135" s="22">
        <v>-9.8445000000000008E-3</v>
      </c>
      <c r="DZ135" s="22">
        <v>-2.1272999999999999E-3</v>
      </c>
      <c r="EA135" s="22">
        <v>2.62499E-2</v>
      </c>
      <c r="EB135" s="22">
        <v>-0.1026523</v>
      </c>
      <c r="EC135" s="22">
        <v>7.0621400000000001E-2</v>
      </c>
      <c r="ED135" s="22">
        <v>0.1041946</v>
      </c>
      <c r="EE135" s="22">
        <v>0.35126049999999998</v>
      </c>
      <c r="EF135" s="22">
        <v>4.4668100000000002E-2</v>
      </c>
      <c r="EG135" s="22">
        <v>-1.6420500000000001E-2</v>
      </c>
      <c r="EH135" s="22">
        <v>1.52788E-2</v>
      </c>
      <c r="EI135" s="22">
        <v>8.4308099999999997E-2</v>
      </c>
      <c r="EJ135" s="22">
        <v>5.6540600000000003E-2</v>
      </c>
      <c r="EK135" s="22">
        <v>0.1240834</v>
      </c>
      <c r="EL135" s="22">
        <v>6.1618300000000001E-2</v>
      </c>
      <c r="EM135" s="22">
        <v>0.32830680000000001</v>
      </c>
      <c r="EN135" s="22">
        <v>0.26032850000000002</v>
      </c>
      <c r="EO135" s="22">
        <v>0.2245221</v>
      </c>
      <c r="EP135" s="22">
        <v>0.40390480000000001</v>
      </c>
      <c r="EQ135" s="22">
        <v>0.3303372</v>
      </c>
      <c r="ER135" s="22">
        <v>0.17981469999999999</v>
      </c>
      <c r="ES135" s="22">
        <v>0.1257723</v>
      </c>
      <c r="ET135" s="22">
        <v>0.11277810000000001</v>
      </c>
      <c r="EU135" s="22">
        <v>61.085369999999998</v>
      </c>
      <c r="EV135" s="22">
        <v>60.761589999999998</v>
      </c>
      <c r="EW135" s="22">
        <v>59.80771</v>
      </c>
      <c r="EX135" s="22">
        <v>59.38185</v>
      </c>
      <c r="EY135" s="22">
        <v>59.298769999999998</v>
      </c>
      <c r="EZ135" s="22">
        <v>59.740650000000002</v>
      </c>
      <c r="FA135" s="22">
        <v>58.511949999999999</v>
      </c>
      <c r="FB135" s="22">
        <v>58.217320000000001</v>
      </c>
      <c r="FC135" s="22">
        <v>60.380740000000003</v>
      </c>
      <c r="FD135" s="22">
        <v>64.232339999999994</v>
      </c>
      <c r="FE135" s="22">
        <v>68.309229999999999</v>
      </c>
      <c r="FF135" s="22">
        <v>72.58493</v>
      </c>
      <c r="FG135" s="22">
        <v>75.187569999999994</v>
      </c>
      <c r="FH135" s="22">
        <v>75.337909999999994</v>
      </c>
      <c r="FI135" s="22">
        <v>75.421300000000002</v>
      </c>
      <c r="FJ135" s="22">
        <v>74.430120000000002</v>
      </c>
      <c r="FK135" s="22">
        <v>73.436589999999995</v>
      </c>
      <c r="FL135" s="22">
        <v>71.434809999999999</v>
      </c>
      <c r="FM135" s="22">
        <v>68.466610000000003</v>
      </c>
      <c r="FN135" s="22">
        <v>65.549000000000007</v>
      </c>
      <c r="FO135" s="22">
        <v>64.598010000000002</v>
      </c>
      <c r="FP135" s="22">
        <v>63.325740000000003</v>
      </c>
      <c r="FQ135" s="22">
        <v>62.343780000000002</v>
      </c>
      <c r="FR135" s="22">
        <v>61.598959999999998</v>
      </c>
      <c r="FS135" s="22">
        <v>3.3299470000000002</v>
      </c>
      <c r="FT135" s="22">
        <v>0.14458270000000001</v>
      </c>
      <c r="FU135" s="22">
        <v>0.24643290000000001</v>
      </c>
    </row>
    <row r="136" spans="1:177" x14ac:dyDescent="0.3">
      <c r="A136" s="13" t="s">
        <v>226</v>
      </c>
      <c r="B136" s="13" t="s">
        <v>0</v>
      </c>
      <c r="C136" s="13" t="s">
        <v>264</v>
      </c>
      <c r="D136" s="34" t="s">
        <v>240</v>
      </c>
      <c r="E136" s="23" t="s">
        <v>221</v>
      </c>
      <c r="F136" s="23">
        <v>2891</v>
      </c>
      <c r="G136" s="22">
        <v>1.836668</v>
      </c>
      <c r="H136" s="22">
        <v>1.7000679999999999</v>
      </c>
      <c r="I136" s="22">
        <v>1.607721</v>
      </c>
      <c r="J136" s="22">
        <v>1.506338</v>
      </c>
      <c r="K136" s="22">
        <v>1.5568569999999999</v>
      </c>
      <c r="L136" s="22">
        <v>1.729827</v>
      </c>
      <c r="M136" s="22">
        <v>2.1359059999999999</v>
      </c>
      <c r="N136" s="22">
        <v>2.2176670000000001</v>
      </c>
      <c r="O136" s="22">
        <v>1.925494</v>
      </c>
      <c r="P136" s="22">
        <v>1.4971950000000001</v>
      </c>
      <c r="Q136" s="22">
        <v>1.1576869999999999</v>
      </c>
      <c r="R136" s="22">
        <v>0.88946069999999999</v>
      </c>
      <c r="S136" s="22">
        <v>0.82243250000000001</v>
      </c>
      <c r="T136" s="22">
        <v>0.91437959999999996</v>
      </c>
      <c r="U136" s="22">
        <v>1.1313580000000001</v>
      </c>
      <c r="V136" s="22">
        <v>1.565914</v>
      </c>
      <c r="W136" s="22">
        <v>2.1978080000000002</v>
      </c>
      <c r="X136" s="22">
        <v>2.7989869999999999</v>
      </c>
      <c r="Y136" s="22">
        <v>3.256904</v>
      </c>
      <c r="Z136" s="22">
        <v>3.3290419999999998</v>
      </c>
      <c r="AA136" s="22">
        <v>3.1001530000000002</v>
      </c>
      <c r="AB136" s="22">
        <v>2.8279879999999999</v>
      </c>
      <c r="AC136" s="22">
        <v>2.3443179999999999</v>
      </c>
      <c r="AD136" s="22">
        <v>2.059555</v>
      </c>
      <c r="AE136" s="22">
        <v>-0.30680439999999998</v>
      </c>
      <c r="AF136" s="22">
        <v>-0.43558200000000002</v>
      </c>
      <c r="AG136" s="22">
        <v>-0.17947560000000001</v>
      </c>
      <c r="AH136" s="22">
        <v>-0.25105240000000001</v>
      </c>
      <c r="AI136" s="22">
        <v>-0.19949510000000001</v>
      </c>
      <c r="AJ136" s="22">
        <v>-0.10808180000000001</v>
      </c>
      <c r="AK136" s="22">
        <v>-3.1009499999999999E-2</v>
      </c>
      <c r="AL136" s="22">
        <v>-5.8760399999999997E-2</v>
      </c>
      <c r="AM136" s="22">
        <v>-4.5394499999999997E-2</v>
      </c>
      <c r="AN136" s="22">
        <v>-8.9615700000000006E-2</v>
      </c>
      <c r="AO136" s="22">
        <v>-7.9838000000000006E-2</v>
      </c>
      <c r="AP136" s="22">
        <v>-0.12910379999999999</v>
      </c>
      <c r="AQ136" s="22">
        <v>-0.13633670000000001</v>
      </c>
      <c r="AR136" s="22">
        <v>-0.1203533</v>
      </c>
      <c r="AS136" s="22">
        <v>-0.2238455</v>
      </c>
      <c r="AT136" s="22">
        <v>-0.1468043</v>
      </c>
      <c r="AU136" s="22">
        <v>5.16193E-2</v>
      </c>
      <c r="AV136" s="22">
        <v>0.13175539999999999</v>
      </c>
      <c r="AW136" s="22">
        <v>0.14619280000000001</v>
      </c>
      <c r="AX136" s="22">
        <v>9.8604499999999998E-2</v>
      </c>
      <c r="AY136" s="22">
        <v>-5.2025299999999997E-2</v>
      </c>
      <c r="AZ136" s="22">
        <v>-0.1898531</v>
      </c>
      <c r="BA136" s="22">
        <v>-0.33242769999999999</v>
      </c>
      <c r="BB136" s="22">
        <v>-0.2128128</v>
      </c>
      <c r="BC136" s="22">
        <v>-0.20591499999999999</v>
      </c>
      <c r="BD136" s="22">
        <v>-0.30125380000000002</v>
      </c>
      <c r="BE136" s="22">
        <v>-0.1012768</v>
      </c>
      <c r="BF136" s="22">
        <v>-0.18108840000000001</v>
      </c>
      <c r="BG136" s="22">
        <v>-0.13572480000000001</v>
      </c>
      <c r="BH136" s="22">
        <v>-5.4863599999999998E-2</v>
      </c>
      <c r="BI136" s="22">
        <v>2.97375E-2</v>
      </c>
      <c r="BJ136" s="22">
        <v>-1.9932000000000001E-3</v>
      </c>
      <c r="BK136" s="22">
        <v>1.4550199999999999E-2</v>
      </c>
      <c r="BL136" s="22">
        <v>-2.7882299999999999E-2</v>
      </c>
      <c r="BM136" s="22">
        <v>-4.2554000000000003E-3</v>
      </c>
      <c r="BN136" s="22">
        <v>-4.3127100000000002E-2</v>
      </c>
      <c r="BO136" s="22">
        <v>-4.2940699999999998E-2</v>
      </c>
      <c r="BP136" s="22">
        <v>-1.31066E-2</v>
      </c>
      <c r="BQ136" s="22">
        <v>-0.1012744</v>
      </c>
      <c r="BR136" s="22">
        <v>-1.48728E-2</v>
      </c>
      <c r="BS136" s="22">
        <v>0.19659099999999999</v>
      </c>
      <c r="BT136" s="22">
        <v>0.27778770000000003</v>
      </c>
      <c r="BU136" s="22">
        <v>0.27097710000000003</v>
      </c>
      <c r="BV136" s="22">
        <v>0.20464089999999999</v>
      </c>
      <c r="BW136" s="22">
        <v>5.0634899999999997E-2</v>
      </c>
      <c r="BX136" s="22">
        <v>-9.2795199999999994E-2</v>
      </c>
      <c r="BY136" s="22">
        <v>-0.23668310000000001</v>
      </c>
      <c r="BZ136" s="22">
        <v>-0.12961320000000001</v>
      </c>
      <c r="CA136" s="22">
        <v>-0.1360393</v>
      </c>
      <c r="CB136" s="22">
        <v>-0.2082185</v>
      </c>
      <c r="CC136" s="22">
        <v>-4.7116600000000002E-2</v>
      </c>
      <c r="CD136" s="22">
        <v>-0.13263150000000001</v>
      </c>
      <c r="CE136" s="22">
        <v>-9.1557700000000006E-2</v>
      </c>
      <c r="CF136" s="22">
        <v>-1.8004900000000001E-2</v>
      </c>
      <c r="CG136" s="22">
        <v>7.1810700000000005E-2</v>
      </c>
      <c r="CH136" s="22">
        <v>3.7323500000000003E-2</v>
      </c>
      <c r="CI136" s="22">
        <v>5.6067800000000001E-2</v>
      </c>
      <c r="CJ136" s="22">
        <v>1.4874099999999999E-2</v>
      </c>
      <c r="CK136" s="22">
        <v>4.8092799999999998E-2</v>
      </c>
      <c r="CL136" s="22">
        <v>1.64201E-2</v>
      </c>
      <c r="CM136" s="22">
        <v>2.1745E-2</v>
      </c>
      <c r="CN136" s="22">
        <v>6.1172200000000003E-2</v>
      </c>
      <c r="CO136" s="22">
        <v>-1.6382000000000001E-2</v>
      </c>
      <c r="CP136" s="22">
        <v>7.6502600000000004E-2</v>
      </c>
      <c r="CQ136" s="22">
        <v>0.29699789999999998</v>
      </c>
      <c r="CR136" s="22">
        <v>0.37892930000000002</v>
      </c>
      <c r="CS136" s="22">
        <v>0.35740240000000001</v>
      </c>
      <c r="CT136" s="22">
        <v>0.27808139999999998</v>
      </c>
      <c r="CU136" s="22">
        <v>0.1217371</v>
      </c>
      <c r="CV136" s="22">
        <v>-2.5573100000000001E-2</v>
      </c>
      <c r="CW136" s="22">
        <v>-0.17037060000000001</v>
      </c>
      <c r="CX136" s="22">
        <v>-7.1989399999999995E-2</v>
      </c>
      <c r="CY136" s="22">
        <v>-6.61635E-2</v>
      </c>
      <c r="CZ136" s="22">
        <v>-0.1151832</v>
      </c>
      <c r="DA136" s="22">
        <v>7.0437E-3</v>
      </c>
      <c r="DB136" s="22">
        <v>-8.4174600000000002E-2</v>
      </c>
      <c r="DC136" s="22">
        <v>-4.7390599999999998E-2</v>
      </c>
      <c r="DD136" s="22">
        <v>1.88538E-2</v>
      </c>
      <c r="DE136" s="22">
        <v>0.11388379999999999</v>
      </c>
      <c r="DF136" s="22">
        <v>7.6640299999999995E-2</v>
      </c>
      <c r="DG136" s="22">
        <v>9.75853E-2</v>
      </c>
      <c r="DH136" s="22">
        <v>5.7630500000000001E-2</v>
      </c>
      <c r="DI136" s="22">
        <v>0.10044110000000001</v>
      </c>
      <c r="DJ136" s="22">
        <v>7.5967300000000001E-2</v>
      </c>
      <c r="DK136" s="22">
        <v>8.6430699999999999E-2</v>
      </c>
      <c r="DL136" s="22">
        <v>0.13545090000000001</v>
      </c>
      <c r="DM136" s="22">
        <v>6.8510399999999999E-2</v>
      </c>
      <c r="DN136" s="22">
        <v>0.167878</v>
      </c>
      <c r="DO136" s="22">
        <v>0.3974048</v>
      </c>
      <c r="DP136" s="22">
        <v>0.48007090000000002</v>
      </c>
      <c r="DQ136" s="22">
        <v>0.44382769999999999</v>
      </c>
      <c r="DR136" s="22">
        <v>0.3515218</v>
      </c>
      <c r="DS136" s="22">
        <v>0.19283929999999999</v>
      </c>
      <c r="DT136" s="22">
        <v>4.1648900000000003E-2</v>
      </c>
      <c r="DU136" s="22">
        <v>-0.1040582</v>
      </c>
      <c r="DV136" s="22">
        <v>-1.4365599999999999E-2</v>
      </c>
      <c r="DW136" s="22">
        <v>3.4725899999999997E-2</v>
      </c>
      <c r="DX136" s="22">
        <v>1.9144999999999999E-2</v>
      </c>
      <c r="DY136" s="22">
        <v>8.5242399999999996E-2</v>
      </c>
      <c r="DZ136" s="22">
        <v>-1.42106E-2</v>
      </c>
      <c r="EA136" s="22">
        <v>1.6379700000000001E-2</v>
      </c>
      <c r="EB136" s="22">
        <v>7.2071999999999997E-2</v>
      </c>
      <c r="EC136" s="22">
        <v>0.1746308</v>
      </c>
      <c r="ED136" s="22">
        <v>0.13340750000000001</v>
      </c>
      <c r="EE136" s="22">
        <v>0.15753</v>
      </c>
      <c r="EF136" s="22">
        <v>0.1193639</v>
      </c>
      <c r="EG136" s="22">
        <v>0.17602370000000001</v>
      </c>
      <c r="EH136" s="22">
        <v>0.161944</v>
      </c>
      <c r="EI136" s="22">
        <v>0.17982670000000001</v>
      </c>
      <c r="EJ136" s="22">
        <v>0.24269769999999999</v>
      </c>
      <c r="EK136" s="22">
        <v>0.19108149999999999</v>
      </c>
      <c r="EL136" s="22">
        <v>0.29980960000000001</v>
      </c>
      <c r="EM136" s="22">
        <v>0.54237650000000004</v>
      </c>
      <c r="EN136" s="22">
        <v>0.62610330000000003</v>
      </c>
      <c r="EO136" s="22">
        <v>0.56861200000000001</v>
      </c>
      <c r="EP136" s="22">
        <v>0.45755810000000002</v>
      </c>
      <c r="EQ136" s="22">
        <v>0.29549959999999997</v>
      </c>
      <c r="ER136" s="22">
        <v>0.13870679999999999</v>
      </c>
      <c r="ES136" s="22">
        <v>-8.3134999999999997E-3</v>
      </c>
      <c r="ET136" s="22">
        <v>6.8834000000000006E-2</v>
      </c>
      <c r="EU136" s="22">
        <v>54.115870000000001</v>
      </c>
      <c r="EV136" s="22">
        <v>52.636679999999998</v>
      </c>
      <c r="EW136" s="22">
        <v>52.372810000000001</v>
      </c>
      <c r="EX136" s="22">
        <v>51.799590000000002</v>
      </c>
      <c r="EY136" s="22">
        <v>51.256740000000001</v>
      </c>
      <c r="EZ136" s="22">
        <v>51.034649999999999</v>
      </c>
      <c r="FA136" s="22">
        <v>50.22045</v>
      </c>
      <c r="FB136" s="22">
        <v>50.144739999999999</v>
      </c>
      <c r="FC136" s="22">
        <v>54.644779999999997</v>
      </c>
      <c r="FD136" s="22">
        <v>63.264090000000003</v>
      </c>
      <c r="FE136" s="22">
        <v>69.767610000000005</v>
      </c>
      <c r="FF136" s="22">
        <v>74.517169999999993</v>
      </c>
      <c r="FG136" s="22">
        <v>76.923119999999997</v>
      </c>
      <c r="FH136" s="22">
        <v>77.985159999999993</v>
      </c>
      <c r="FI136" s="22">
        <v>79.212190000000007</v>
      </c>
      <c r="FJ136" s="22">
        <v>78.418340000000001</v>
      </c>
      <c r="FK136" s="22">
        <v>76.237170000000006</v>
      </c>
      <c r="FL136" s="22">
        <v>73.700720000000004</v>
      </c>
      <c r="FM136" s="22">
        <v>68.7239</v>
      </c>
      <c r="FN136" s="22">
        <v>63.264449999999997</v>
      </c>
      <c r="FO136" s="22">
        <v>60.089190000000002</v>
      </c>
      <c r="FP136" s="22">
        <v>57.988880000000002</v>
      </c>
      <c r="FQ136" s="22">
        <v>55.820050000000002</v>
      </c>
      <c r="FR136" s="22">
        <v>55.31944</v>
      </c>
      <c r="FS136" s="22">
        <v>1.8688670000000001</v>
      </c>
      <c r="FT136" s="22">
        <v>7.9984700000000006E-2</v>
      </c>
      <c r="FU136" s="22">
        <v>0.14438880000000001</v>
      </c>
    </row>
    <row r="137" spans="1:177" x14ac:dyDescent="0.3">
      <c r="A137" s="13" t="s">
        <v>226</v>
      </c>
      <c r="B137" s="13" t="s">
        <v>0</v>
      </c>
      <c r="C137" s="13" t="s">
        <v>264</v>
      </c>
      <c r="D137" s="34" t="s">
        <v>252</v>
      </c>
      <c r="E137" s="23" t="s">
        <v>219</v>
      </c>
      <c r="F137" s="23">
        <v>6987</v>
      </c>
      <c r="G137" s="22">
        <v>4.8043240000000003</v>
      </c>
      <c r="H137" s="22">
        <v>4.3813800000000001</v>
      </c>
      <c r="I137" s="22">
        <v>4.1317320000000004</v>
      </c>
      <c r="J137" s="22">
        <v>3.9229419999999999</v>
      </c>
      <c r="K137" s="22">
        <v>3.8371599999999999</v>
      </c>
      <c r="L137" s="22">
        <v>3.9678149999999999</v>
      </c>
      <c r="M137" s="22">
        <v>4.5503539999999996</v>
      </c>
      <c r="N137" s="22">
        <v>4.6574850000000003</v>
      </c>
      <c r="O137" s="22">
        <v>4.1843310000000002</v>
      </c>
      <c r="P137" s="22">
        <v>4.0952080000000004</v>
      </c>
      <c r="Q137" s="22">
        <v>3.7721879999999999</v>
      </c>
      <c r="R137" s="22">
        <v>4.0572809999999997</v>
      </c>
      <c r="S137" s="22">
        <v>4.6563879999999997</v>
      </c>
      <c r="T137" s="22">
        <v>4.9678300000000002</v>
      </c>
      <c r="U137" s="22">
        <v>5.1887109999999996</v>
      </c>
      <c r="V137" s="22">
        <v>5.5511670000000004</v>
      </c>
      <c r="W137" s="22">
        <v>6.3775579999999996</v>
      </c>
      <c r="X137" s="22">
        <v>7.2260070000000001</v>
      </c>
      <c r="Y137" s="22">
        <v>8.2694399999999995</v>
      </c>
      <c r="Z137" s="22">
        <v>8.9813080000000003</v>
      </c>
      <c r="AA137" s="22">
        <v>8.7828909999999993</v>
      </c>
      <c r="AB137" s="22">
        <v>7.9676330000000002</v>
      </c>
      <c r="AC137" s="22">
        <v>6.794041</v>
      </c>
      <c r="AD137" s="22">
        <v>5.6620520000000001</v>
      </c>
      <c r="AE137" s="22">
        <v>-0.52037239999999996</v>
      </c>
      <c r="AF137" s="22">
        <v>-0.45830149999999997</v>
      </c>
      <c r="AG137" s="22">
        <v>-0.37720500000000001</v>
      </c>
      <c r="AH137" s="22">
        <v>-0.34555520000000001</v>
      </c>
      <c r="AI137" s="22">
        <v>-0.31236249999999999</v>
      </c>
      <c r="AJ137" s="22">
        <v>-0.25987329999999997</v>
      </c>
      <c r="AK137" s="22">
        <v>-0.16002620000000001</v>
      </c>
      <c r="AL137" s="22">
        <v>-9.0414499999999995E-2</v>
      </c>
      <c r="AM137" s="22">
        <v>-7.9072299999999998E-2</v>
      </c>
      <c r="AN137" s="22">
        <v>-6.7277100000000006E-2</v>
      </c>
      <c r="AO137" s="22">
        <v>-0.119532</v>
      </c>
      <c r="AP137" s="22">
        <v>-0.24422720000000001</v>
      </c>
      <c r="AQ137" s="22">
        <v>-0.17418629999999999</v>
      </c>
      <c r="AR137" s="22">
        <v>-0.17444870000000001</v>
      </c>
      <c r="AS137" s="22">
        <v>-0.13542770000000001</v>
      </c>
      <c r="AT137" s="22">
        <v>-0.1039119</v>
      </c>
      <c r="AU137" s="22">
        <v>0.2085871</v>
      </c>
      <c r="AV137" s="22">
        <v>0.30549880000000001</v>
      </c>
      <c r="AW137" s="22">
        <v>0.35282180000000002</v>
      </c>
      <c r="AX137" s="22">
        <v>0.34004810000000002</v>
      </c>
      <c r="AY137" s="22">
        <v>0.27427370000000001</v>
      </c>
      <c r="AZ137" s="22">
        <v>-0.23156789999999999</v>
      </c>
      <c r="BA137" s="22">
        <v>-0.42403210000000002</v>
      </c>
      <c r="BB137" s="22">
        <v>-0.38909719999999998</v>
      </c>
      <c r="BC137" s="22">
        <v>-0.45147910000000002</v>
      </c>
      <c r="BD137" s="22">
        <v>-0.3937213</v>
      </c>
      <c r="BE137" s="22">
        <v>-0.31961990000000001</v>
      </c>
      <c r="BF137" s="22">
        <v>-0.29320879999999999</v>
      </c>
      <c r="BG137" s="22">
        <v>-0.2628607</v>
      </c>
      <c r="BH137" s="22">
        <v>-0.21342469999999999</v>
      </c>
      <c r="BI137" s="22">
        <v>-0.111359</v>
      </c>
      <c r="BJ137" s="22">
        <v>-3.7423400000000002E-2</v>
      </c>
      <c r="BK137" s="22">
        <v>-2.3203000000000001E-2</v>
      </c>
      <c r="BL137" s="22">
        <v>-6.3918000000000004E-3</v>
      </c>
      <c r="BM137" s="22">
        <v>-5.2909600000000001E-2</v>
      </c>
      <c r="BN137" s="22">
        <v>-0.1690217</v>
      </c>
      <c r="BO137" s="22">
        <v>-9.0532699999999994E-2</v>
      </c>
      <c r="BP137" s="22">
        <v>-8.5782499999999998E-2</v>
      </c>
      <c r="BQ137" s="22">
        <v>-4.1250799999999997E-2</v>
      </c>
      <c r="BR137" s="22">
        <v>-7.4012000000000001E-3</v>
      </c>
      <c r="BS137" s="22">
        <v>0.30649169999999998</v>
      </c>
      <c r="BT137" s="22">
        <v>0.40348830000000002</v>
      </c>
      <c r="BU137" s="22">
        <v>0.44672119999999998</v>
      </c>
      <c r="BV137" s="22">
        <v>0.42920819999999998</v>
      </c>
      <c r="BW137" s="22">
        <v>0.36176779999999997</v>
      </c>
      <c r="BX137" s="22">
        <v>-0.1480098</v>
      </c>
      <c r="BY137" s="22">
        <v>-0.34616380000000002</v>
      </c>
      <c r="BZ137" s="22">
        <v>-0.32158399999999998</v>
      </c>
      <c r="CA137" s="22">
        <v>-0.40376380000000001</v>
      </c>
      <c r="CB137" s="22">
        <v>-0.34899330000000001</v>
      </c>
      <c r="CC137" s="22">
        <v>-0.2797365</v>
      </c>
      <c r="CD137" s="22">
        <v>-0.25695390000000001</v>
      </c>
      <c r="CE137" s="22">
        <v>-0.228576</v>
      </c>
      <c r="CF137" s="22">
        <v>-0.18125450000000001</v>
      </c>
      <c r="CG137" s="22">
        <v>-7.7652299999999994E-2</v>
      </c>
      <c r="CH137" s="22">
        <v>-7.2179999999999998E-4</v>
      </c>
      <c r="CI137" s="22">
        <v>1.54918E-2</v>
      </c>
      <c r="CJ137" s="22">
        <v>3.5777099999999999E-2</v>
      </c>
      <c r="CK137" s="22">
        <v>-6.7672000000000001E-3</v>
      </c>
      <c r="CL137" s="22">
        <v>-0.1169347</v>
      </c>
      <c r="CM137" s="22">
        <v>-3.2594499999999998E-2</v>
      </c>
      <c r="CN137" s="22">
        <v>-2.4372499999999998E-2</v>
      </c>
      <c r="CO137" s="22">
        <v>2.3975900000000001E-2</v>
      </c>
      <c r="CP137" s="22">
        <v>5.9441800000000003E-2</v>
      </c>
      <c r="CQ137" s="22">
        <v>0.37430010000000002</v>
      </c>
      <c r="CR137" s="22">
        <v>0.47135559999999999</v>
      </c>
      <c r="CS137" s="22">
        <v>0.51175559999999998</v>
      </c>
      <c r="CT137" s="22">
        <v>0.49096030000000002</v>
      </c>
      <c r="CU137" s="22">
        <v>0.42236600000000002</v>
      </c>
      <c r="CV137" s="22">
        <v>-9.0137700000000001E-2</v>
      </c>
      <c r="CW137" s="22">
        <v>-0.29223250000000001</v>
      </c>
      <c r="CX137" s="22">
        <v>-0.27482459999999997</v>
      </c>
      <c r="CY137" s="22">
        <v>-0.35604859999999999</v>
      </c>
      <c r="CZ137" s="22">
        <v>-0.30426530000000002</v>
      </c>
      <c r="DA137" s="22">
        <v>-0.23985319999999999</v>
      </c>
      <c r="DB137" s="22">
        <v>-0.22069900000000001</v>
      </c>
      <c r="DC137" s="22">
        <v>-0.1942912</v>
      </c>
      <c r="DD137" s="22">
        <v>-0.1490843</v>
      </c>
      <c r="DE137" s="22">
        <v>-4.3945600000000001E-2</v>
      </c>
      <c r="DF137" s="22">
        <v>3.5979700000000003E-2</v>
      </c>
      <c r="DG137" s="22">
        <v>5.4186699999999997E-2</v>
      </c>
      <c r="DH137" s="22">
        <v>7.7946100000000004E-2</v>
      </c>
      <c r="DI137" s="22">
        <v>3.9375300000000002E-2</v>
      </c>
      <c r="DJ137" s="22">
        <v>-6.4847600000000005E-2</v>
      </c>
      <c r="DK137" s="22">
        <v>2.53437E-2</v>
      </c>
      <c r="DL137" s="22">
        <v>3.7037399999999998E-2</v>
      </c>
      <c r="DM137" s="22">
        <v>8.9202500000000004E-2</v>
      </c>
      <c r="DN137" s="22">
        <v>0.1262848</v>
      </c>
      <c r="DO137" s="22">
        <v>0.44210850000000002</v>
      </c>
      <c r="DP137" s="22">
        <v>0.5392228</v>
      </c>
      <c r="DQ137" s="22">
        <v>0.57679000000000002</v>
      </c>
      <c r="DR137" s="22">
        <v>0.55271239999999999</v>
      </c>
      <c r="DS137" s="22">
        <v>0.48296410000000001</v>
      </c>
      <c r="DT137" s="22">
        <v>-3.2265599999999998E-2</v>
      </c>
      <c r="DU137" s="22">
        <v>-0.23830119999999999</v>
      </c>
      <c r="DV137" s="22">
        <v>-0.2280652</v>
      </c>
      <c r="DW137" s="22">
        <v>-0.2871552</v>
      </c>
      <c r="DX137" s="22">
        <v>-0.23968510000000001</v>
      </c>
      <c r="DY137" s="22">
        <v>-0.18226809999999999</v>
      </c>
      <c r="DZ137" s="22">
        <v>-0.16835259999999999</v>
      </c>
      <c r="EA137" s="22">
        <v>-0.14478940000000001</v>
      </c>
      <c r="EB137" s="22">
        <v>-0.1026357</v>
      </c>
      <c r="EC137" s="22">
        <v>4.7216000000000003E-3</v>
      </c>
      <c r="ED137" s="22">
        <v>8.8970800000000003E-2</v>
      </c>
      <c r="EE137" s="22">
        <v>0.1100559</v>
      </c>
      <c r="EF137" s="22">
        <v>0.13883139999999999</v>
      </c>
      <c r="EG137" s="22">
        <v>0.1059976</v>
      </c>
      <c r="EH137" s="22">
        <v>1.03579E-2</v>
      </c>
      <c r="EI137" s="22">
        <v>0.10899730000000001</v>
      </c>
      <c r="EJ137" s="22">
        <v>0.1257036</v>
      </c>
      <c r="EK137" s="22">
        <v>0.1833794</v>
      </c>
      <c r="EL137" s="22">
        <v>0.22279550000000001</v>
      </c>
      <c r="EM137" s="22">
        <v>0.54001310000000002</v>
      </c>
      <c r="EN137" s="22">
        <v>0.63721229999999995</v>
      </c>
      <c r="EO137" s="22">
        <v>0.67068939999999999</v>
      </c>
      <c r="EP137" s="22">
        <v>0.64187249999999996</v>
      </c>
      <c r="EQ137" s="22">
        <v>0.57045820000000003</v>
      </c>
      <c r="ER137" s="22">
        <v>5.1292499999999998E-2</v>
      </c>
      <c r="ES137" s="22">
        <v>-0.16043299999999999</v>
      </c>
      <c r="ET137" s="22">
        <v>-0.1605521</v>
      </c>
      <c r="EU137" s="22">
        <v>69.210350000000005</v>
      </c>
      <c r="EV137" s="22">
        <v>69.776979999999995</v>
      </c>
      <c r="EW137" s="22">
        <v>68.802359999999993</v>
      </c>
      <c r="EX137" s="22">
        <v>68.778239999999997</v>
      </c>
      <c r="EY137" s="22">
        <v>66.572990000000004</v>
      </c>
      <c r="EZ137" s="22">
        <v>67.582819999999998</v>
      </c>
      <c r="FA137" s="22">
        <v>68.793480000000002</v>
      </c>
      <c r="FB137" s="22">
        <v>68.711939999999998</v>
      </c>
      <c r="FC137" s="22">
        <v>72.136740000000003</v>
      </c>
      <c r="FD137" s="22">
        <v>76.389269999999996</v>
      </c>
      <c r="FE137" s="22">
        <v>81.458749999999995</v>
      </c>
      <c r="FF137" s="22">
        <v>85.781720000000007</v>
      </c>
      <c r="FG137" s="22">
        <v>87.567580000000007</v>
      </c>
      <c r="FH137" s="22">
        <v>87.018410000000003</v>
      </c>
      <c r="FI137" s="22">
        <v>84.678939999999997</v>
      </c>
      <c r="FJ137" s="22">
        <v>83.056150000000002</v>
      </c>
      <c r="FK137" s="22">
        <v>84.204939999999993</v>
      </c>
      <c r="FL137" s="22">
        <v>83.825509999999994</v>
      </c>
      <c r="FM137" s="22">
        <v>82.643420000000006</v>
      </c>
      <c r="FN137" s="22">
        <v>78.277609999999996</v>
      </c>
      <c r="FO137" s="22">
        <v>76.261110000000002</v>
      </c>
      <c r="FP137" s="22">
        <v>74.124369999999999</v>
      </c>
      <c r="FQ137" s="22">
        <v>73.489530000000002</v>
      </c>
      <c r="FR137" s="22">
        <v>70.880719999999997</v>
      </c>
      <c r="FS137" s="22">
        <v>1.382843</v>
      </c>
      <c r="FT137" s="22">
        <v>6.40212E-2</v>
      </c>
      <c r="FU137" s="22">
        <v>0.1014723</v>
      </c>
    </row>
    <row r="138" spans="1:177" x14ac:dyDescent="0.3">
      <c r="A138" s="13" t="s">
        <v>226</v>
      </c>
      <c r="B138" s="13" t="s">
        <v>0</v>
      </c>
      <c r="C138" s="13" t="s">
        <v>264</v>
      </c>
      <c r="D138" s="34" t="s">
        <v>252</v>
      </c>
      <c r="E138" s="23" t="s">
        <v>220</v>
      </c>
      <c r="F138" s="23">
        <v>4096</v>
      </c>
      <c r="G138" s="22">
        <v>2.655605</v>
      </c>
      <c r="H138" s="22">
        <v>2.4182250000000001</v>
      </c>
      <c r="I138" s="22">
        <v>2.3012229999999998</v>
      </c>
      <c r="J138" s="22">
        <v>2.1870270000000001</v>
      </c>
      <c r="K138" s="22">
        <v>2.1388609999999999</v>
      </c>
      <c r="L138" s="22">
        <v>2.1647970000000001</v>
      </c>
      <c r="M138" s="22">
        <v>2.5198330000000002</v>
      </c>
      <c r="N138" s="22">
        <v>2.6180639999999999</v>
      </c>
      <c r="O138" s="22">
        <v>2.4351889999999998</v>
      </c>
      <c r="P138" s="22">
        <v>2.3704930000000002</v>
      </c>
      <c r="Q138" s="22">
        <v>2.2789869999999999</v>
      </c>
      <c r="R138" s="22">
        <v>2.361418</v>
      </c>
      <c r="S138" s="22">
        <v>2.546138</v>
      </c>
      <c r="T138" s="22">
        <v>2.6473469999999999</v>
      </c>
      <c r="U138" s="22">
        <v>2.7575949999999998</v>
      </c>
      <c r="V138" s="22">
        <v>2.9310100000000001</v>
      </c>
      <c r="W138" s="22">
        <v>3.3533840000000001</v>
      </c>
      <c r="X138" s="22">
        <v>3.7399740000000001</v>
      </c>
      <c r="Y138" s="22">
        <v>4.345072</v>
      </c>
      <c r="Z138" s="22">
        <v>4.7722329999999999</v>
      </c>
      <c r="AA138" s="22">
        <v>4.7214080000000003</v>
      </c>
      <c r="AB138" s="22">
        <v>4.3586270000000003</v>
      </c>
      <c r="AC138" s="22">
        <v>3.7308439999999998</v>
      </c>
      <c r="AD138" s="22">
        <v>3.0741830000000001</v>
      </c>
      <c r="AE138" s="22">
        <v>-0.34717480000000001</v>
      </c>
      <c r="AF138" s="22">
        <v>-0.30277009999999999</v>
      </c>
      <c r="AG138" s="22">
        <v>-0.2462425</v>
      </c>
      <c r="AH138" s="22">
        <v>-0.22045629999999999</v>
      </c>
      <c r="AI138" s="22">
        <v>-0.1985217</v>
      </c>
      <c r="AJ138" s="22">
        <v>-0.16069990000000001</v>
      </c>
      <c r="AK138" s="22">
        <v>-7.8498499999999999E-2</v>
      </c>
      <c r="AL138" s="22">
        <v>-6.6868899999999995E-2</v>
      </c>
      <c r="AM138" s="22">
        <v>-7.5097800000000006E-2</v>
      </c>
      <c r="AN138" s="22">
        <v>-8.7281600000000001E-2</v>
      </c>
      <c r="AO138" s="22">
        <v>-0.1044692</v>
      </c>
      <c r="AP138" s="22">
        <v>-0.1506789</v>
      </c>
      <c r="AQ138" s="22">
        <v>-0.16994809999999999</v>
      </c>
      <c r="AR138" s="22">
        <v>-0.15505479999999999</v>
      </c>
      <c r="AS138" s="22">
        <v>-0.1073369</v>
      </c>
      <c r="AT138" s="22">
        <v>-0.15500520000000001</v>
      </c>
      <c r="AU138" s="22">
        <v>-1.24872E-2</v>
      </c>
      <c r="AV138" s="22">
        <v>5.5918900000000001E-2</v>
      </c>
      <c r="AW138" s="22">
        <v>9.4839499999999993E-2</v>
      </c>
      <c r="AX138" s="22">
        <v>6.1083699999999998E-2</v>
      </c>
      <c r="AY138" s="22">
        <v>2.8785000000000002E-2</v>
      </c>
      <c r="AZ138" s="22">
        <v>-0.1969177</v>
      </c>
      <c r="BA138" s="22">
        <v>-0.31096119999999999</v>
      </c>
      <c r="BB138" s="22">
        <v>-0.29701040000000001</v>
      </c>
      <c r="BC138" s="22">
        <v>-0.29683969999999998</v>
      </c>
      <c r="BD138" s="22">
        <v>-0.25659609999999999</v>
      </c>
      <c r="BE138" s="22">
        <v>-0.2053286</v>
      </c>
      <c r="BF138" s="22">
        <v>-0.18379870000000001</v>
      </c>
      <c r="BG138" s="22">
        <v>-0.16476080000000001</v>
      </c>
      <c r="BH138" s="22">
        <v>-0.12896289999999999</v>
      </c>
      <c r="BI138" s="22">
        <v>-4.6043199999999999E-2</v>
      </c>
      <c r="BJ138" s="22">
        <v>-3.01248E-2</v>
      </c>
      <c r="BK138" s="22">
        <v>-3.6104299999999999E-2</v>
      </c>
      <c r="BL138" s="22">
        <v>-4.5173900000000003E-2</v>
      </c>
      <c r="BM138" s="22">
        <v>-5.8257099999999999E-2</v>
      </c>
      <c r="BN138" s="22">
        <v>-9.9484000000000003E-2</v>
      </c>
      <c r="BO138" s="22">
        <v>-0.11336930000000001</v>
      </c>
      <c r="BP138" s="22">
        <v>-9.5069399999999998E-2</v>
      </c>
      <c r="BQ138" s="22">
        <v>-4.2779600000000001E-2</v>
      </c>
      <c r="BR138" s="22">
        <v>-8.9001499999999997E-2</v>
      </c>
      <c r="BS138" s="22">
        <v>5.3891000000000001E-2</v>
      </c>
      <c r="BT138" s="22">
        <v>0.12246319999999999</v>
      </c>
      <c r="BU138" s="22">
        <v>0.1565597</v>
      </c>
      <c r="BV138" s="22">
        <v>0.1214857</v>
      </c>
      <c r="BW138" s="22">
        <v>8.8273799999999999E-2</v>
      </c>
      <c r="BX138" s="22">
        <v>-0.1394367</v>
      </c>
      <c r="BY138" s="22">
        <v>-0.25727909999999998</v>
      </c>
      <c r="BZ138" s="22">
        <v>-0.25028119999999998</v>
      </c>
      <c r="CA138" s="22">
        <v>-0.26197769999999998</v>
      </c>
      <c r="CB138" s="22">
        <v>-0.22461619999999999</v>
      </c>
      <c r="CC138" s="22">
        <v>-0.17699190000000001</v>
      </c>
      <c r="CD138" s="22">
        <v>-0.15840979999999999</v>
      </c>
      <c r="CE138" s="22">
        <v>-0.14137820000000001</v>
      </c>
      <c r="CF138" s="22">
        <v>-0.1069819</v>
      </c>
      <c r="CG138" s="22">
        <v>-2.35648E-2</v>
      </c>
      <c r="CH138" s="22">
        <v>-4.6759000000000002E-3</v>
      </c>
      <c r="CI138" s="22">
        <v>-9.0974999999999997E-3</v>
      </c>
      <c r="CJ138" s="22">
        <v>-1.6010199999999999E-2</v>
      </c>
      <c r="CK138" s="22">
        <v>-2.6250699999999998E-2</v>
      </c>
      <c r="CL138" s="22">
        <v>-6.4026600000000003E-2</v>
      </c>
      <c r="CM138" s="22">
        <v>-7.4183100000000002E-2</v>
      </c>
      <c r="CN138" s="22">
        <v>-5.35237E-2</v>
      </c>
      <c r="CO138" s="22">
        <v>1.9325E-3</v>
      </c>
      <c r="CP138" s="22">
        <v>-4.3287600000000002E-2</v>
      </c>
      <c r="CQ138" s="22">
        <v>9.9864300000000003E-2</v>
      </c>
      <c r="CR138" s="22">
        <v>0.1685516</v>
      </c>
      <c r="CS138" s="22">
        <v>0.19930690000000001</v>
      </c>
      <c r="CT138" s="22">
        <v>0.16331989999999999</v>
      </c>
      <c r="CU138" s="22">
        <v>0.1294756</v>
      </c>
      <c r="CV138" s="22">
        <v>-9.9625500000000006E-2</v>
      </c>
      <c r="CW138" s="22">
        <v>-0.22009909999999999</v>
      </c>
      <c r="CX138" s="22">
        <v>-0.21791679999999999</v>
      </c>
      <c r="CY138" s="22">
        <v>-0.22711580000000001</v>
      </c>
      <c r="CZ138" s="22">
        <v>-0.19263620000000001</v>
      </c>
      <c r="DA138" s="22">
        <v>-0.14865510000000001</v>
      </c>
      <c r="DB138" s="22">
        <v>-0.1330209</v>
      </c>
      <c r="DC138" s="22">
        <v>-0.1179955</v>
      </c>
      <c r="DD138" s="22">
        <v>-8.5000999999999993E-2</v>
      </c>
      <c r="DE138" s="22">
        <v>-1.0864E-3</v>
      </c>
      <c r="DF138" s="22">
        <v>2.07729E-2</v>
      </c>
      <c r="DG138" s="22">
        <v>1.7909399999999999E-2</v>
      </c>
      <c r="DH138" s="22">
        <v>1.3153400000000001E-2</v>
      </c>
      <c r="DI138" s="22">
        <v>5.7555999999999996E-3</v>
      </c>
      <c r="DJ138" s="22">
        <v>-2.8569199999999999E-2</v>
      </c>
      <c r="DK138" s="22">
        <v>-3.4996800000000002E-2</v>
      </c>
      <c r="DL138" s="22">
        <v>-1.19781E-2</v>
      </c>
      <c r="DM138" s="22">
        <v>4.6644699999999997E-2</v>
      </c>
      <c r="DN138" s="22">
        <v>2.4263000000000002E-3</v>
      </c>
      <c r="DO138" s="22">
        <v>0.14583760000000001</v>
      </c>
      <c r="DP138" s="22">
        <v>0.21464</v>
      </c>
      <c r="DQ138" s="22">
        <v>0.24205409999999999</v>
      </c>
      <c r="DR138" s="22">
        <v>0.20515410000000001</v>
      </c>
      <c r="DS138" s="22">
        <v>0.17067740000000001</v>
      </c>
      <c r="DT138" s="22">
        <v>-5.9814300000000001E-2</v>
      </c>
      <c r="DU138" s="22">
        <v>-0.182919</v>
      </c>
      <c r="DV138" s="22">
        <v>-0.1855523</v>
      </c>
      <c r="DW138" s="22">
        <v>-0.17678060000000001</v>
      </c>
      <c r="DX138" s="22">
        <v>-0.14646219999999999</v>
      </c>
      <c r="DY138" s="22">
        <v>-0.1077413</v>
      </c>
      <c r="DZ138" s="22">
        <v>-9.6363299999999999E-2</v>
      </c>
      <c r="EA138" s="22">
        <v>-8.4234600000000007E-2</v>
      </c>
      <c r="EB138" s="22">
        <v>-5.3263999999999999E-2</v>
      </c>
      <c r="EC138" s="22">
        <v>3.1368899999999998E-2</v>
      </c>
      <c r="ED138" s="22">
        <v>5.7516999999999999E-2</v>
      </c>
      <c r="EE138" s="22">
        <v>5.6902899999999999E-2</v>
      </c>
      <c r="EF138" s="22">
        <v>5.52611E-2</v>
      </c>
      <c r="EG138" s="22">
        <v>5.1967699999999999E-2</v>
      </c>
      <c r="EH138" s="22">
        <v>2.2625599999999999E-2</v>
      </c>
      <c r="EI138" s="22">
        <v>2.1581900000000001E-2</v>
      </c>
      <c r="EJ138" s="22">
        <v>4.8007300000000003E-2</v>
      </c>
      <c r="EK138" s="22">
        <v>0.111202</v>
      </c>
      <c r="EL138" s="22">
        <v>6.8429900000000002E-2</v>
      </c>
      <c r="EM138" s="22">
        <v>0.21221570000000001</v>
      </c>
      <c r="EN138" s="22">
        <v>0.2811843</v>
      </c>
      <c r="EO138" s="22">
        <v>0.3037743</v>
      </c>
      <c r="EP138" s="22">
        <v>0.26555610000000002</v>
      </c>
      <c r="EQ138" s="22">
        <v>0.23016619999999999</v>
      </c>
      <c r="ER138" s="22">
        <v>-2.3333E-3</v>
      </c>
      <c r="ES138" s="22">
        <v>-0.12923699999999999</v>
      </c>
      <c r="ET138" s="22">
        <v>-0.13882320000000001</v>
      </c>
      <c r="EU138" s="22">
        <v>70.048060000000007</v>
      </c>
      <c r="EV138" s="22">
        <v>71.024029999999996</v>
      </c>
      <c r="EW138" s="22">
        <v>70.048060000000007</v>
      </c>
      <c r="EX138" s="22">
        <v>70</v>
      </c>
      <c r="EY138" s="22">
        <v>69.024029999999996</v>
      </c>
      <c r="EZ138" s="22">
        <v>70.048060000000007</v>
      </c>
      <c r="FA138" s="22">
        <v>70.048060000000007</v>
      </c>
      <c r="FB138" s="22">
        <v>71.951939999999993</v>
      </c>
      <c r="FC138" s="22">
        <v>72.927909999999997</v>
      </c>
      <c r="FD138" s="22">
        <v>75.975970000000004</v>
      </c>
      <c r="FE138" s="22">
        <v>79.048060000000007</v>
      </c>
      <c r="FF138" s="22">
        <v>84.975970000000004</v>
      </c>
      <c r="FG138" s="22">
        <v>88</v>
      </c>
      <c r="FH138" s="22">
        <v>87.072090000000003</v>
      </c>
      <c r="FI138" s="22">
        <v>83.120149999999995</v>
      </c>
      <c r="FJ138" s="22">
        <v>81.072090000000003</v>
      </c>
      <c r="FK138" s="22">
        <v>83.024029999999996</v>
      </c>
      <c r="FL138" s="22">
        <v>83.072090000000003</v>
      </c>
      <c r="FM138" s="22">
        <v>83.120149999999995</v>
      </c>
      <c r="FN138" s="22">
        <v>77.120149999999995</v>
      </c>
      <c r="FO138" s="22">
        <v>75.096130000000002</v>
      </c>
      <c r="FP138" s="22">
        <v>72.168220000000005</v>
      </c>
      <c r="FQ138" s="22">
        <v>71.096130000000002</v>
      </c>
      <c r="FR138" s="22">
        <v>70.120149999999995</v>
      </c>
      <c r="FS138" s="22">
        <v>1.001485</v>
      </c>
      <c r="FT138" s="22">
        <v>4.5630299999999999E-2</v>
      </c>
      <c r="FU138" s="22">
        <v>6.88362E-2</v>
      </c>
    </row>
    <row r="139" spans="1:177" x14ac:dyDescent="0.3">
      <c r="A139" s="13" t="s">
        <v>226</v>
      </c>
      <c r="B139" s="13" t="s">
        <v>0</v>
      </c>
      <c r="C139" s="13" t="s">
        <v>264</v>
      </c>
      <c r="D139" s="34" t="s">
        <v>252</v>
      </c>
      <c r="E139" s="23" t="s">
        <v>221</v>
      </c>
      <c r="F139" s="23">
        <v>2891</v>
      </c>
      <c r="G139" s="22">
        <v>2.1527289999999999</v>
      </c>
      <c r="H139" s="22">
        <v>1.965211</v>
      </c>
      <c r="I139" s="22">
        <v>1.83348</v>
      </c>
      <c r="J139" s="22">
        <v>1.738955</v>
      </c>
      <c r="K139" s="22">
        <v>1.70099</v>
      </c>
      <c r="L139" s="22">
        <v>1.808187</v>
      </c>
      <c r="M139" s="22">
        <v>2.0340699999999998</v>
      </c>
      <c r="N139" s="22">
        <v>2.0447540000000002</v>
      </c>
      <c r="O139" s="22">
        <v>1.758324</v>
      </c>
      <c r="P139" s="22">
        <v>1.733668</v>
      </c>
      <c r="Q139" s="22">
        <v>1.4986189999999999</v>
      </c>
      <c r="R139" s="22">
        <v>1.7075629999999999</v>
      </c>
      <c r="S139" s="22">
        <v>2.121699</v>
      </c>
      <c r="T139" s="22">
        <v>2.3316789999999998</v>
      </c>
      <c r="U139" s="22">
        <v>2.4429639999999999</v>
      </c>
      <c r="V139" s="22">
        <v>2.6295920000000002</v>
      </c>
      <c r="W139" s="22">
        <v>3.0326740000000001</v>
      </c>
      <c r="X139" s="22">
        <v>3.5001669999999998</v>
      </c>
      <c r="Y139" s="22">
        <v>3.9373629999999999</v>
      </c>
      <c r="Z139" s="22">
        <v>4.2273500000000004</v>
      </c>
      <c r="AA139" s="22">
        <v>4.0807640000000003</v>
      </c>
      <c r="AB139" s="22">
        <v>3.6217670000000002</v>
      </c>
      <c r="AC139" s="22">
        <v>3.0732249999999999</v>
      </c>
      <c r="AD139" s="22">
        <v>2.5993719999999998</v>
      </c>
      <c r="AE139" s="22">
        <v>-0.2175388</v>
      </c>
      <c r="AF139" s="22">
        <v>-0.1996734</v>
      </c>
      <c r="AG139" s="22">
        <v>-0.16913529999999999</v>
      </c>
      <c r="AH139" s="22">
        <v>-0.1603898</v>
      </c>
      <c r="AI139" s="22">
        <v>-0.1476855</v>
      </c>
      <c r="AJ139" s="22">
        <v>-0.13049330000000001</v>
      </c>
      <c r="AK139" s="22">
        <v>-0.1167474</v>
      </c>
      <c r="AL139" s="22">
        <v>-5.8912300000000001E-2</v>
      </c>
      <c r="AM139" s="22">
        <v>-3.5267E-2</v>
      </c>
      <c r="AN139" s="22">
        <v>-1.7132999999999999E-2</v>
      </c>
      <c r="AO139" s="22">
        <v>-5.8746100000000002E-2</v>
      </c>
      <c r="AP139" s="22">
        <v>-0.14122779999999999</v>
      </c>
      <c r="AQ139" s="22">
        <v>-6.0903100000000002E-2</v>
      </c>
      <c r="AR139" s="22">
        <v>-8.2836000000000007E-2</v>
      </c>
      <c r="AS139" s="22">
        <v>-9.6514199999999994E-2</v>
      </c>
      <c r="AT139" s="22">
        <v>-1.9557499999999998E-2</v>
      </c>
      <c r="AU139" s="22">
        <v>0.15133859999999999</v>
      </c>
      <c r="AV139" s="22">
        <v>0.1828544</v>
      </c>
      <c r="AW139" s="22">
        <v>0.1944932</v>
      </c>
      <c r="AX139" s="22">
        <v>0.2254092</v>
      </c>
      <c r="AY139" s="22">
        <v>0.19646140000000001</v>
      </c>
      <c r="AZ139" s="22">
        <v>-8.6361900000000005E-2</v>
      </c>
      <c r="BA139" s="22">
        <v>-0.1612258</v>
      </c>
      <c r="BB139" s="22">
        <v>-0.13155430000000001</v>
      </c>
      <c r="BC139" s="22">
        <v>-0.17138400000000001</v>
      </c>
      <c r="BD139" s="22">
        <v>-0.15493489999999999</v>
      </c>
      <c r="BE139" s="22">
        <v>-0.12887370000000001</v>
      </c>
      <c r="BF139" s="22">
        <v>-0.1229674</v>
      </c>
      <c r="BG139" s="22">
        <v>-0.1111988</v>
      </c>
      <c r="BH139" s="22">
        <v>-9.6229700000000001E-2</v>
      </c>
      <c r="BI139" s="22">
        <v>-7.9766500000000004E-2</v>
      </c>
      <c r="BJ139" s="22">
        <v>-2.0396899999999999E-2</v>
      </c>
      <c r="BK139" s="22">
        <v>4.8625999999999999E-3</v>
      </c>
      <c r="BL139" s="22">
        <v>2.7175399999999999E-2</v>
      </c>
      <c r="BM139" s="22">
        <v>-1.0515200000000001E-2</v>
      </c>
      <c r="BN139" s="22">
        <v>-8.5640499999999994E-2</v>
      </c>
      <c r="BO139" s="22">
        <v>1.5355E-3</v>
      </c>
      <c r="BP139" s="22">
        <v>-1.6748800000000001E-2</v>
      </c>
      <c r="BQ139" s="22">
        <v>-2.72482E-2</v>
      </c>
      <c r="BR139" s="22">
        <v>5.1715799999999999E-2</v>
      </c>
      <c r="BS139" s="22">
        <v>0.22428039999999999</v>
      </c>
      <c r="BT139" s="22">
        <v>0.2557623</v>
      </c>
      <c r="BU139" s="22">
        <v>0.2667446</v>
      </c>
      <c r="BV139" s="22">
        <v>0.29196369999999999</v>
      </c>
      <c r="BW139" s="22">
        <v>0.2612623</v>
      </c>
      <c r="BX139" s="22">
        <v>-2.5013299999999999E-2</v>
      </c>
      <c r="BY139" s="22">
        <v>-0.10415720000000001</v>
      </c>
      <c r="BZ139" s="22">
        <v>-8.2311700000000002E-2</v>
      </c>
      <c r="CA139" s="22">
        <v>-0.1394174</v>
      </c>
      <c r="CB139" s="22">
        <v>-0.1239492</v>
      </c>
      <c r="CC139" s="22">
        <v>-0.1009887</v>
      </c>
      <c r="CD139" s="22">
        <v>-9.7048700000000002E-2</v>
      </c>
      <c r="CE139" s="22">
        <v>-8.5928199999999996E-2</v>
      </c>
      <c r="CF139" s="22">
        <v>-7.2498900000000005E-2</v>
      </c>
      <c r="CG139" s="22">
        <v>-5.4153600000000003E-2</v>
      </c>
      <c r="CH139" s="22">
        <v>6.2788000000000002E-3</v>
      </c>
      <c r="CI139" s="22">
        <v>3.2656200000000003E-2</v>
      </c>
      <c r="CJ139" s="22">
        <v>5.7863299999999999E-2</v>
      </c>
      <c r="CK139" s="22">
        <v>2.2889400000000001E-2</v>
      </c>
      <c r="CL139" s="22">
        <v>-4.7140899999999999E-2</v>
      </c>
      <c r="CM139" s="22">
        <v>4.4780300000000002E-2</v>
      </c>
      <c r="CN139" s="22">
        <v>2.9022900000000001E-2</v>
      </c>
      <c r="CO139" s="22">
        <v>2.0725299999999999E-2</v>
      </c>
      <c r="CP139" s="22">
        <v>0.1010794</v>
      </c>
      <c r="CQ139" s="22">
        <v>0.27479969999999998</v>
      </c>
      <c r="CR139" s="22">
        <v>0.30625809999999998</v>
      </c>
      <c r="CS139" s="22">
        <v>0.31678580000000001</v>
      </c>
      <c r="CT139" s="22">
        <v>0.3380591</v>
      </c>
      <c r="CU139" s="22">
        <v>0.3061432</v>
      </c>
      <c r="CV139" s="22">
        <v>1.7476499999999999E-2</v>
      </c>
      <c r="CW139" s="22">
        <v>-6.46317E-2</v>
      </c>
      <c r="CX139" s="22">
        <v>-4.8206499999999999E-2</v>
      </c>
      <c r="CY139" s="22">
        <v>-0.1074507</v>
      </c>
      <c r="CZ139" s="22">
        <v>-9.2963500000000004E-2</v>
      </c>
      <c r="DA139" s="22">
        <v>-7.3103699999999994E-2</v>
      </c>
      <c r="DB139" s="22">
        <v>-7.1129999999999999E-2</v>
      </c>
      <c r="DC139" s="22">
        <v>-6.0657599999999999E-2</v>
      </c>
      <c r="DD139" s="22">
        <v>-4.8768100000000002E-2</v>
      </c>
      <c r="DE139" s="22">
        <v>-2.8540699999999999E-2</v>
      </c>
      <c r="DF139" s="22">
        <v>3.2954400000000002E-2</v>
      </c>
      <c r="DG139" s="22">
        <v>6.0449799999999998E-2</v>
      </c>
      <c r="DH139" s="22">
        <v>8.8551099999999994E-2</v>
      </c>
      <c r="DI139" s="22">
        <v>5.6293999999999997E-2</v>
      </c>
      <c r="DJ139" s="22">
        <v>-8.6412999999999993E-3</v>
      </c>
      <c r="DK139" s="22">
        <v>8.8025099999999995E-2</v>
      </c>
      <c r="DL139" s="22">
        <v>7.4794700000000006E-2</v>
      </c>
      <c r="DM139" s="22">
        <v>6.8698700000000001E-2</v>
      </c>
      <c r="DN139" s="22">
        <v>0.15044299999999999</v>
      </c>
      <c r="DO139" s="22">
        <v>0.32531900000000002</v>
      </c>
      <c r="DP139" s="22">
        <v>0.35675400000000002</v>
      </c>
      <c r="DQ139" s="22">
        <v>0.36682680000000001</v>
      </c>
      <c r="DR139" s="22">
        <v>0.38415450000000001</v>
      </c>
      <c r="DS139" s="22">
        <v>0.35102410000000001</v>
      </c>
      <c r="DT139" s="22">
        <v>5.9966400000000003E-2</v>
      </c>
      <c r="DU139" s="22">
        <v>-2.5106199999999999E-2</v>
      </c>
      <c r="DV139" s="22">
        <v>-1.4101199999999999E-2</v>
      </c>
      <c r="DW139" s="22">
        <v>-6.12959E-2</v>
      </c>
      <c r="DX139" s="22">
        <v>-4.8224999999999997E-2</v>
      </c>
      <c r="DY139" s="22">
        <v>-3.2842099999999999E-2</v>
      </c>
      <c r="DZ139" s="22">
        <v>-3.3707500000000001E-2</v>
      </c>
      <c r="EA139" s="22">
        <v>-2.4170899999999999E-2</v>
      </c>
      <c r="EB139" s="22">
        <v>-1.4504599999999999E-2</v>
      </c>
      <c r="EC139" s="22">
        <v>8.4402000000000001E-3</v>
      </c>
      <c r="ED139" s="22">
        <v>7.1469900000000003E-2</v>
      </c>
      <c r="EE139" s="22">
        <v>0.1005794</v>
      </c>
      <c r="EF139" s="22">
        <v>0.13285949999999999</v>
      </c>
      <c r="EG139" s="22">
        <v>0.10452500000000001</v>
      </c>
      <c r="EH139" s="22">
        <v>4.6946000000000002E-2</v>
      </c>
      <c r="EI139" s="22">
        <v>0.15046370000000001</v>
      </c>
      <c r="EJ139" s="22">
        <v>0.1408818</v>
      </c>
      <c r="EK139" s="22">
        <v>0.1379648</v>
      </c>
      <c r="EL139" s="22">
        <v>0.22171630000000001</v>
      </c>
      <c r="EM139" s="22">
        <v>0.39826080000000003</v>
      </c>
      <c r="EN139" s="22">
        <v>0.42966189999999999</v>
      </c>
      <c r="EO139" s="22">
        <v>0.43907819999999997</v>
      </c>
      <c r="EP139" s="22">
        <v>0.45070900000000003</v>
      </c>
      <c r="EQ139" s="22">
        <v>0.415825</v>
      </c>
      <c r="ER139" s="22">
        <v>0.1213149</v>
      </c>
      <c r="ES139" s="22">
        <v>3.1962400000000002E-2</v>
      </c>
      <c r="ET139" s="22">
        <v>3.51413E-2</v>
      </c>
      <c r="EU139" s="22">
        <v>67.994560000000007</v>
      </c>
      <c r="EV139" s="22">
        <v>67.967359999999999</v>
      </c>
      <c r="EW139" s="22">
        <v>66.994560000000007</v>
      </c>
      <c r="EX139" s="22">
        <v>67.005439999999993</v>
      </c>
      <c r="EY139" s="22">
        <v>63.01632</v>
      </c>
      <c r="EZ139" s="22">
        <v>64.005439999999993</v>
      </c>
      <c r="FA139" s="22">
        <v>66.972800000000007</v>
      </c>
      <c r="FB139" s="22">
        <v>64.01088</v>
      </c>
      <c r="FC139" s="22">
        <v>70.98912</v>
      </c>
      <c r="FD139" s="22">
        <v>76.98912</v>
      </c>
      <c r="FE139" s="22">
        <v>84.956479999999999</v>
      </c>
      <c r="FF139" s="22">
        <v>86.951040000000006</v>
      </c>
      <c r="FG139" s="22">
        <v>86.940160000000006</v>
      </c>
      <c r="FH139" s="22">
        <v>86.940160000000006</v>
      </c>
      <c r="FI139" s="22">
        <v>86.940160000000006</v>
      </c>
      <c r="FJ139" s="22">
        <v>85.934719999999999</v>
      </c>
      <c r="FK139" s="22">
        <v>85.918400000000005</v>
      </c>
      <c r="FL139" s="22">
        <v>84.918400000000005</v>
      </c>
      <c r="FM139" s="22">
        <v>81.951040000000006</v>
      </c>
      <c r="FN139" s="22">
        <v>79.956479999999999</v>
      </c>
      <c r="FO139" s="22">
        <v>77.951040000000006</v>
      </c>
      <c r="FP139" s="22">
        <v>76.961920000000006</v>
      </c>
      <c r="FQ139" s="22">
        <v>76.961920000000006</v>
      </c>
      <c r="FR139" s="22">
        <v>71.983680000000007</v>
      </c>
      <c r="FS139" s="22">
        <v>0.94925079999999995</v>
      </c>
      <c r="FT139" s="22">
        <v>4.48992E-2</v>
      </c>
      <c r="FU139" s="22">
        <v>7.5620999999999994E-2</v>
      </c>
    </row>
    <row r="140" spans="1:177" x14ac:dyDescent="0.3">
      <c r="A140" s="13" t="s">
        <v>226</v>
      </c>
      <c r="B140" s="13" t="s">
        <v>0</v>
      </c>
      <c r="C140" s="13" t="s">
        <v>264</v>
      </c>
      <c r="D140" s="34" t="s">
        <v>241</v>
      </c>
      <c r="E140" s="23" t="s">
        <v>219</v>
      </c>
      <c r="F140" s="23">
        <v>13917</v>
      </c>
      <c r="G140" s="22">
        <v>9.4335100000000001</v>
      </c>
      <c r="H140" s="22">
        <v>8.5354209999999995</v>
      </c>
      <c r="I140" s="22">
        <v>7.8580740000000002</v>
      </c>
      <c r="J140" s="22">
        <v>7.4900900000000004</v>
      </c>
      <c r="K140" s="22">
        <v>7.3908040000000002</v>
      </c>
      <c r="L140" s="22">
        <v>7.7104860000000004</v>
      </c>
      <c r="M140" s="22">
        <v>8.6660570000000003</v>
      </c>
      <c r="N140" s="22">
        <v>8.4446899999999996</v>
      </c>
      <c r="O140" s="22">
        <v>7.0841770000000004</v>
      </c>
      <c r="P140" s="22">
        <v>5.505636</v>
      </c>
      <c r="Q140" s="22">
        <v>4.2803370000000003</v>
      </c>
      <c r="R140" s="22">
        <v>3.7681140000000002</v>
      </c>
      <c r="S140" s="22">
        <v>3.8948589999999998</v>
      </c>
      <c r="T140" s="22">
        <v>4.4096900000000003</v>
      </c>
      <c r="U140" s="22">
        <v>5.5998349999999997</v>
      </c>
      <c r="V140" s="22">
        <v>7.6288840000000002</v>
      </c>
      <c r="W140" s="22">
        <v>9.8916160000000009</v>
      </c>
      <c r="X140" s="22">
        <v>12.577640000000001</v>
      </c>
      <c r="Y140" s="22">
        <v>14.490690000000001</v>
      </c>
      <c r="Z140" s="22">
        <v>15.5282</v>
      </c>
      <c r="AA140" s="22">
        <v>15.30903</v>
      </c>
      <c r="AB140" s="22">
        <v>14.23188</v>
      </c>
      <c r="AC140" s="22">
        <v>12.491619999999999</v>
      </c>
      <c r="AD140" s="22">
        <v>10.544180000000001</v>
      </c>
      <c r="AE140" s="22">
        <v>-0.78349789999999997</v>
      </c>
      <c r="AF140" s="22">
        <v>-0.77426890000000004</v>
      </c>
      <c r="AG140" s="22">
        <v>-0.68257730000000005</v>
      </c>
      <c r="AH140" s="22">
        <v>-0.59007500000000002</v>
      </c>
      <c r="AI140" s="22">
        <v>-0.5208083</v>
      </c>
      <c r="AJ140" s="22">
        <v>-0.47532200000000002</v>
      </c>
      <c r="AK140" s="22">
        <v>-0.39336880000000002</v>
      </c>
      <c r="AL140" s="22">
        <v>-0.26875690000000002</v>
      </c>
      <c r="AM140" s="22">
        <v>-0.19292790000000001</v>
      </c>
      <c r="AN140" s="22">
        <v>-0.23437930000000001</v>
      </c>
      <c r="AO140" s="22">
        <v>-0.30740200000000001</v>
      </c>
      <c r="AP140" s="22">
        <v>-0.36473080000000002</v>
      </c>
      <c r="AQ140" s="22">
        <v>-0.40444200000000002</v>
      </c>
      <c r="AR140" s="22">
        <v>-0.36909999999999998</v>
      </c>
      <c r="AS140" s="22">
        <v>-0.3331578</v>
      </c>
      <c r="AT140" s="22">
        <v>-0.25690160000000001</v>
      </c>
      <c r="AU140" s="22">
        <v>0.32685389999999998</v>
      </c>
      <c r="AV140" s="22">
        <v>0.51617619999999997</v>
      </c>
      <c r="AW140" s="22">
        <v>0.58931279999999997</v>
      </c>
      <c r="AX140" s="22">
        <v>0.57484749999999996</v>
      </c>
      <c r="AY140" s="22">
        <v>0.41417379999999998</v>
      </c>
      <c r="AZ140" s="22">
        <v>-0.34916320000000001</v>
      </c>
      <c r="BA140" s="22">
        <v>-0.43180039999999997</v>
      </c>
      <c r="BB140" s="22">
        <v>-0.3950787</v>
      </c>
      <c r="BC140" s="22">
        <v>-0.6732648</v>
      </c>
      <c r="BD140" s="22">
        <v>-0.67201599999999995</v>
      </c>
      <c r="BE140" s="22">
        <v>-0.59162130000000002</v>
      </c>
      <c r="BF140" s="22">
        <v>-0.50718799999999997</v>
      </c>
      <c r="BG140" s="22">
        <v>-0.44138490000000002</v>
      </c>
      <c r="BH140" s="22">
        <v>-0.39792919999999998</v>
      </c>
      <c r="BI140" s="22">
        <v>-0.31370989999999999</v>
      </c>
      <c r="BJ140" s="22">
        <v>-0.18601889999999999</v>
      </c>
      <c r="BK140" s="22">
        <v>-0.1081858</v>
      </c>
      <c r="BL140" s="22">
        <v>-0.14672279999999999</v>
      </c>
      <c r="BM140" s="22">
        <v>-0.21412100000000001</v>
      </c>
      <c r="BN140" s="22">
        <v>-0.26386490000000001</v>
      </c>
      <c r="BO140" s="22">
        <v>-0.29412939999999999</v>
      </c>
      <c r="BP140" s="22">
        <v>-0.25153730000000002</v>
      </c>
      <c r="BQ140" s="22">
        <v>-0.2106575</v>
      </c>
      <c r="BR140" s="22">
        <v>-0.13256979999999999</v>
      </c>
      <c r="BS140" s="22">
        <v>0.45238889999999998</v>
      </c>
      <c r="BT140" s="22">
        <v>0.64037949999999999</v>
      </c>
      <c r="BU140" s="22">
        <v>0.70636810000000005</v>
      </c>
      <c r="BV140" s="22">
        <v>0.68792620000000004</v>
      </c>
      <c r="BW140" s="22">
        <v>0.5276265</v>
      </c>
      <c r="BX140" s="22">
        <v>-0.23495260000000001</v>
      </c>
      <c r="BY140" s="22">
        <v>-0.32448919999999998</v>
      </c>
      <c r="BZ140" s="22">
        <v>-0.30162470000000002</v>
      </c>
      <c r="CA140" s="22">
        <v>-0.59691760000000005</v>
      </c>
      <c r="CB140" s="22">
        <v>-0.60119610000000001</v>
      </c>
      <c r="CC140" s="22">
        <v>-0.52862549999999997</v>
      </c>
      <c r="CD140" s="22">
        <v>-0.44978079999999998</v>
      </c>
      <c r="CE140" s="22">
        <v>-0.38637650000000001</v>
      </c>
      <c r="CF140" s="22">
        <v>-0.3443272</v>
      </c>
      <c r="CG140" s="22">
        <v>-0.2585385</v>
      </c>
      <c r="CH140" s="22">
        <v>-0.12871469999999999</v>
      </c>
      <c r="CI140" s="22">
        <v>-4.9493599999999999E-2</v>
      </c>
      <c r="CJ140" s="22">
        <v>-8.6012199999999997E-2</v>
      </c>
      <c r="CK140" s="22">
        <v>-0.14951490000000001</v>
      </c>
      <c r="CL140" s="22">
        <v>-0.1940055</v>
      </c>
      <c r="CM140" s="22">
        <v>-0.21772720000000001</v>
      </c>
      <c r="CN140" s="22">
        <v>-0.17011370000000001</v>
      </c>
      <c r="CO140" s="22">
        <v>-0.12581410000000001</v>
      </c>
      <c r="CP140" s="22">
        <v>-4.6458100000000002E-2</v>
      </c>
      <c r="CQ140" s="22">
        <v>0.53933410000000004</v>
      </c>
      <c r="CR140" s="22">
        <v>0.72640229999999995</v>
      </c>
      <c r="CS140" s="22">
        <v>0.78744040000000004</v>
      </c>
      <c r="CT140" s="22">
        <v>0.76624420000000004</v>
      </c>
      <c r="CU140" s="22">
        <v>0.60620350000000001</v>
      </c>
      <c r="CV140" s="22">
        <v>-0.15585070000000001</v>
      </c>
      <c r="CW140" s="22">
        <v>-0.25016579999999999</v>
      </c>
      <c r="CX140" s="22">
        <v>-0.23689869999999999</v>
      </c>
      <c r="CY140" s="22">
        <v>-0.52057050000000005</v>
      </c>
      <c r="CZ140" s="22">
        <v>-0.53037599999999996</v>
      </c>
      <c r="DA140" s="22">
        <v>-0.46562959999999998</v>
      </c>
      <c r="DB140" s="22">
        <v>-0.39237349999999999</v>
      </c>
      <c r="DC140" s="22">
        <v>-0.331368</v>
      </c>
      <c r="DD140" s="22">
        <v>-0.29072520000000002</v>
      </c>
      <c r="DE140" s="22">
        <v>-0.20336699999999999</v>
      </c>
      <c r="DF140" s="22">
        <v>-7.1410600000000005E-2</v>
      </c>
      <c r="DG140" s="22">
        <v>9.1985000000000001E-3</v>
      </c>
      <c r="DH140" s="22">
        <v>-2.5301500000000001E-2</v>
      </c>
      <c r="DI140" s="22">
        <v>-8.4908800000000006E-2</v>
      </c>
      <c r="DJ140" s="22">
        <v>-0.12414600000000001</v>
      </c>
      <c r="DK140" s="22">
        <v>-0.14132510000000001</v>
      </c>
      <c r="DL140" s="22">
        <v>-8.8690000000000005E-2</v>
      </c>
      <c r="DM140" s="22">
        <v>-4.0970699999999999E-2</v>
      </c>
      <c r="DN140" s="22">
        <v>3.96537E-2</v>
      </c>
      <c r="DO140" s="22">
        <v>0.62627920000000004</v>
      </c>
      <c r="DP140" s="22">
        <v>0.81242510000000001</v>
      </c>
      <c r="DQ140" s="22">
        <v>0.86851250000000002</v>
      </c>
      <c r="DR140" s="22">
        <v>0.84456220000000004</v>
      </c>
      <c r="DS140" s="22">
        <v>0.68478050000000001</v>
      </c>
      <c r="DT140" s="22">
        <v>-7.6748800000000006E-2</v>
      </c>
      <c r="DU140" s="22">
        <v>-0.17584240000000001</v>
      </c>
      <c r="DV140" s="22">
        <v>-0.17217270000000001</v>
      </c>
      <c r="DW140" s="22">
        <v>-0.41033730000000002</v>
      </c>
      <c r="DX140" s="22">
        <v>-0.42812309999999998</v>
      </c>
      <c r="DY140" s="22">
        <v>-0.3746736</v>
      </c>
      <c r="DZ140" s="22">
        <v>-0.30948639999999999</v>
      </c>
      <c r="EA140" s="22">
        <v>-0.25194460000000002</v>
      </c>
      <c r="EB140" s="22">
        <v>-0.21333240000000001</v>
      </c>
      <c r="EC140" s="22">
        <v>-0.1237081</v>
      </c>
      <c r="ED140" s="22">
        <v>1.1327500000000001E-2</v>
      </c>
      <c r="EE140" s="22">
        <v>9.3940700000000002E-2</v>
      </c>
      <c r="EF140" s="22">
        <v>6.2355000000000001E-2</v>
      </c>
      <c r="EG140" s="22">
        <v>8.3721999999999998E-3</v>
      </c>
      <c r="EH140" s="22">
        <v>-2.3280100000000001E-2</v>
      </c>
      <c r="EI140" s="22">
        <v>-3.1012499999999998E-2</v>
      </c>
      <c r="EJ140" s="22">
        <v>2.8872700000000001E-2</v>
      </c>
      <c r="EK140" s="22">
        <v>8.1529599999999994E-2</v>
      </c>
      <c r="EL140" s="22">
        <v>0.1639854</v>
      </c>
      <c r="EM140" s="22">
        <v>0.75181410000000004</v>
      </c>
      <c r="EN140" s="22">
        <v>0.93662829999999997</v>
      </c>
      <c r="EO140" s="22">
        <v>0.98556790000000005</v>
      </c>
      <c r="EP140" s="22">
        <v>0.95764090000000002</v>
      </c>
      <c r="EQ140" s="22">
        <v>0.79823310000000003</v>
      </c>
      <c r="ER140" s="22">
        <v>3.7461800000000003E-2</v>
      </c>
      <c r="ES140" s="22">
        <v>-6.85312E-2</v>
      </c>
      <c r="ET140" s="22">
        <v>-7.8718700000000003E-2</v>
      </c>
      <c r="EU140" s="22">
        <v>64.535830000000004</v>
      </c>
      <c r="EV140" s="22">
        <v>63.651919999999997</v>
      </c>
      <c r="EW140" s="22">
        <v>62.833390000000001</v>
      </c>
      <c r="EX140" s="22">
        <v>62.66581</v>
      </c>
      <c r="EY140" s="22">
        <v>61.931959999999997</v>
      </c>
      <c r="EZ140" s="22">
        <v>61.737699999999997</v>
      </c>
      <c r="FA140" s="22">
        <v>61.291800000000002</v>
      </c>
      <c r="FB140" s="22">
        <v>61.126959999999997</v>
      </c>
      <c r="FC140" s="22">
        <v>65.386089999999996</v>
      </c>
      <c r="FD140" s="22">
        <v>70.878110000000007</v>
      </c>
      <c r="FE140" s="22">
        <v>75.330640000000002</v>
      </c>
      <c r="FF140" s="22">
        <v>78.449470000000005</v>
      </c>
      <c r="FG140" s="22">
        <v>79.671409999999995</v>
      </c>
      <c r="FH140" s="22">
        <v>80.549509999999998</v>
      </c>
      <c r="FI140" s="22">
        <v>80.982299999999995</v>
      </c>
      <c r="FJ140" s="22">
        <v>80.261740000000003</v>
      </c>
      <c r="FK140" s="22">
        <v>79.2821</v>
      </c>
      <c r="FL140" s="22">
        <v>77.845500000000001</v>
      </c>
      <c r="FM140" s="22">
        <v>74.6935</v>
      </c>
      <c r="FN140" s="22">
        <v>70.524289999999993</v>
      </c>
      <c r="FO140" s="22">
        <v>67.648889999999994</v>
      </c>
      <c r="FP140" s="22">
        <v>66.565179999999998</v>
      </c>
      <c r="FQ140" s="22">
        <v>65.384900000000002</v>
      </c>
      <c r="FR140" s="22">
        <v>64.681539999999998</v>
      </c>
      <c r="FS140" s="22">
        <v>2.0740340000000002</v>
      </c>
      <c r="FT140" s="22">
        <v>9.3685199999999996E-2</v>
      </c>
      <c r="FU140" s="22">
        <v>0.1358028</v>
      </c>
    </row>
    <row r="141" spans="1:177" x14ac:dyDescent="0.3">
      <c r="A141" s="13" t="s">
        <v>226</v>
      </c>
      <c r="B141" s="13" t="s">
        <v>0</v>
      </c>
      <c r="C141" s="13" t="s">
        <v>264</v>
      </c>
      <c r="D141" s="34" t="s">
        <v>241</v>
      </c>
      <c r="E141" s="23" t="s">
        <v>220</v>
      </c>
      <c r="F141" s="23">
        <v>8358</v>
      </c>
      <c r="G141" s="22">
        <v>5.2438039999999999</v>
      </c>
      <c r="H141" s="22">
        <v>4.7506000000000004</v>
      </c>
      <c r="I141" s="22">
        <v>4.385345</v>
      </c>
      <c r="J141" s="22">
        <v>4.1595519999999997</v>
      </c>
      <c r="K141" s="22">
        <v>4.0843749999999996</v>
      </c>
      <c r="L141" s="22">
        <v>4.3050740000000003</v>
      </c>
      <c r="M141" s="22">
        <v>4.9076430000000002</v>
      </c>
      <c r="N141" s="22">
        <v>4.8994350000000004</v>
      </c>
      <c r="O141" s="22">
        <v>4.2710879999999998</v>
      </c>
      <c r="P141" s="22">
        <v>3.548886</v>
      </c>
      <c r="Q141" s="22">
        <v>2.9891969999999999</v>
      </c>
      <c r="R141" s="22">
        <v>2.6883430000000001</v>
      </c>
      <c r="S141" s="22">
        <v>2.7212149999999999</v>
      </c>
      <c r="T141" s="22">
        <v>2.9306930000000002</v>
      </c>
      <c r="U141" s="22">
        <v>3.4046989999999999</v>
      </c>
      <c r="V141" s="22">
        <v>4.3748610000000001</v>
      </c>
      <c r="W141" s="22">
        <v>5.4706989999999998</v>
      </c>
      <c r="X141" s="22">
        <v>6.8416290000000002</v>
      </c>
      <c r="Y141" s="22">
        <v>7.9202409999999999</v>
      </c>
      <c r="Z141" s="22">
        <v>8.6431920000000009</v>
      </c>
      <c r="AA141" s="22">
        <v>8.6198689999999996</v>
      </c>
      <c r="AB141" s="22">
        <v>7.9904830000000002</v>
      </c>
      <c r="AC141" s="22">
        <v>6.9854810000000001</v>
      </c>
      <c r="AD141" s="22">
        <v>5.8430270000000002</v>
      </c>
      <c r="AE141" s="22">
        <v>-0.50739520000000005</v>
      </c>
      <c r="AF141" s="22">
        <v>-0.4813616</v>
      </c>
      <c r="AG141" s="22">
        <v>-0.43626540000000003</v>
      </c>
      <c r="AH141" s="22">
        <v>-0.3818706</v>
      </c>
      <c r="AI141" s="22">
        <v>-0.34467589999999998</v>
      </c>
      <c r="AJ141" s="22">
        <v>-0.26002029999999998</v>
      </c>
      <c r="AK141" s="22">
        <v>-0.19041279999999999</v>
      </c>
      <c r="AL141" s="22">
        <v>-0.1707504</v>
      </c>
      <c r="AM141" s="22">
        <v>-0.147559</v>
      </c>
      <c r="AN141" s="22">
        <v>-0.17300750000000001</v>
      </c>
      <c r="AO141" s="22">
        <v>-0.20704600000000001</v>
      </c>
      <c r="AP141" s="22">
        <v>-0.2498205</v>
      </c>
      <c r="AQ141" s="22">
        <v>-0.26954499999999998</v>
      </c>
      <c r="AR141" s="22">
        <v>-0.2525617</v>
      </c>
      <c r="AS141" s="22">
        <v>-0.2181737</v>
      </c>
      <c r="AT141" s="22">
        <v>-0.2083633</v>
      </c>
      <c r="AU141" s="22">
        <v>8.4609699999999996E-2</v>
      </c>
      <c r="AV141" s="22">
        <v>0.19053349999999999</v>
      </c>
      <c r="AW141" s="22">
        <v>0.23410059999999999</v>
      </c>
      <c r="AX141" s="22">
        <v>0.20413319999999999</v>
      </c>
      <c r="AY141" s="22">
        <v>0.14058509999999999</v>
      </c>
      <c r="AZ141" s="22">
        <v>-0.27363599999999999</v>
      </c>
      <c r="BA141" s="22">
        <v>-0.31117149999999999</v>
      </c>
      <c r="BB141" s="22">
        <v>-0.31226389999999998</v>
      </c>
      <c r="BC141" s="22">
        <v>-0.4273671</v>
      </c>
      <c r="BD141" s="22">
        <v>-0.40971170000000001</v>
      </c>
      <c r="BE141" s="22">
        <v>-0.37373909999999999</v>
      </c>
      <c r="BF141" s="22">
        <v>-0.32553739999999998</v>
      </c>
      <c r="BG141" s="22">
        <v>-0.29010350000000001</v>
      </c>
      <c r="BH141" s="22">
        <v>-0.20693259999999999</v>
      </c>
      <c r="BI141" s="22">
        <v>-0.137874</v>
      </c>
      <c r="BJ141" s="22">
        <v>-0.1100019</v>
      </c>
      <c r="BK141" s="22">
        <v>-8.7226499999999998E-2</v>
      </c>
      <c r="BL141" s="22">
        <v>-0.113606</v>
      </c>
      <c r="BM141" s="22">
        <v>-0.14091529999999999</v>
      </c>
      <c r="BN141" s="22">
        <v>-0.1756944</v>
      </c>
      <c r="BO141" s="22">
        <v>-0.18848200000000001</v>
      </c>
      <c r="BP141" s="22">
        <v>-0.1665093</v>
      </c>
      <c r="BQ141" s="22">
        <v>-0.1269825</v>
      </c>
      <c r="BR141" s="22">
        <v>-0.11655160000000001</v>
      </c>
      <c r="BS141" s="22">
        <v>0.17522589999999999</v>
      </c>
      <c r="BT141" s="22">
        <v>0.27876309999999999</v>
      </c>
      <c r="BU141" s="22">
        <v>0.31697249999999999</v>
      </c>
      <c r="BV141" s="22">
        <v>0.28609639999999997</v>
      </c>
      <c r="BW141" s="22">
        <v>0.22238060000000001</v>
      </c>
      <c r="BX141" s="22">
        <v>-0.19275020000000001</v>
      </c>
      <c r="BY141" s="22">
        <v>-0.2348528</v>
      </c>
      <c r="BZ141" s="22">
        <v>-0.24576990000000001</v>
      </c>
      <c r="CA141" s="22">
        <v>-0.37193989999999999</v>
      </c>
      <c r="CB141" s="22">
        <v>-0.3600872</v>
      </c>
      <c r="CC141" s="22">
        <v>-0.33043359999999999</v>
      </c>
      <c r="CD141" s="22">
        <v>-0.28652129999999998</v>
      </c>
      <c r="CE141" s="22">
        <v>-0.25230669999999999</v>
      </c>
      <c r="CF141" s="22">
        <v>-0.17016419999999999</v>
      </c>
      <c r="CG141" s="22">
        <v>-0.1014857</v>
      </c>
      <c r="CH141" s="22">
        <v>-6.7927600000000005E-2</v>
      </c>
      <c r="CI141" s="22">
        <v>-4.5440300000000003E-2</v>
      </c>
      <c r="CJ141" s="22">
        <v>-7.2464799999999996E-2</v>
      </c>
      <c r="CK141" s="22">
        <v>-9.5113299999999998E-2</v>
      </c>
      <c r="CL141" s="22">
        <v>-0.12435499999999999</v>
      </c>
      <c r="CM141" s="22">
        <v>-0.13233800000000001</v>
      </c>
      <c r="CN141" s="22">
        <v>-0.10690959999999999</v>
      </c>
      <c r="CO141" s="22">
        <v>-6.3823699999999997E-2</v>
      </c>
      <c r="CP141" s="22">
        <v>-5.2963099999999999E-2</v>
      </c>
      <c r="CQ141" s="22">
        <v>0.23798639999999999</v>
      </c>
      <c r="CR141" s="22">
        <v>0.33987079999999997</v>
      </c>
      <c r="CS141" s="22">
        <v>0.37436930000000002</v>
      </c>
      <c r="CT141" s="22">
        <v>0.3428638</v>
      </c>
      <c r="CU141" s="22">
        <v>0.2790319</v>
      </c>
      <c r="CV141" s="22">
        <v>-0.13672899999999999</v>
      </c>
      <c r="CW141" s="22">
        <v>-0.18199460000000001</v>
      </c>
      <c r="CX141" s="22">
        <v>-0.19971639999999999</v>
      </c>
      <c r="CY141" s="22">
        <v>-0.31651259999999998</v>
      </c>
      <c r="CZ141" s="22">
        <v>-0.31046269999999998</v>
      </c>
      <c r="DA141" s="22">
        <v>-0.2871282</v>
      </c>
      <c r="DB141" s="22">
        <v>-0.24750520000000001</v>
      </c>
      <c r="DC141" s="22">
        <v>-0.21451000000000001</v>
      </c>
      <c r="DD141" s="22">
        <v>-0.13339580000000001</v>
      </c>
      <c r="DE141" s="22">
        <v>-6.5097500000000003E-2</v>
      </c>
      <c r="DF141" s="22">
        <v>-2.5853399999999999E-2</v>
      </c>
      <c r="DG141" s="22">
        <v>-3.6541999999999998E-3</v>
      </c>
      <c r="DH141" s="22">
        <v>-3.1323499999999997E-2</v>
      </c>
      <c r="DI141" s="22">
        <v>-4.9311399999999998E-2</v>
      </c>
      <c r="DJ141" s="22">
        <v>-7.3015499999999997E-2</v>
      </c>
      <c r="DK141" s="22">
        <v>-7.6193999999999998E-2</v>
      </c>
      <c r="DL141" s="22">
        <v>-4.7309900000000002E-2</v>
      </c>
      <c r="DM141" s="22">
        <v>-6.6500000000000001E-4</v>
      </c>
      <c r="DN141" s="22">
        <v>1.06255E-2</v>
      </c>
      <c r="DO141" s="22">
        <v>0.30074689999999998</v>
      </c>
      <c r="DP141" s="22">
        <v>0.40097830000000001</v>
      </c>
      <c r="DQ141" s="22">
        <v>0.43176599999999998</v>
      </c>
      <c r="DR141" s="22">
        <v>0.39963120000000002</v>
      </c>
      <c r="DS141" s="22">
        <v>0.33568320000000001</v>
      </c>
      <c r="DT141" s="22">
        <v>-8.0707699999999993E-2</v>
      </c>
      <c r="DU141" s="22">
        <v>-0.12913649999999999</v>
      </c>
      <c r="DV141" s="22">
        <v>-0.15366289999999999</v>
      </c>
      <c r="DW141" s="22">
        <v>-0.23648459999999999</v>
      </c>
      <c r="DX141" s="22">
        <v>-0.23881289999999999</v>
      </c>
      <c r="DY141" s="22">
        <v>-0.22460179999999999</v>
      </c>
      <c r="DZ141" s="22">
        <v>-0.19117200000000001</v>
      </c>
      <c r="EA141" s="22">
        <v>-0.15993760000000001</v>
      </c>
      <c r="EB141" s="22">
        <v>-8.0308000000000004E-2</v>
      </c>
      <c r="EC141" s="22">
        <v>-1.25586E-2</v>
      </c>
      <c r="ED141" s="22">
        <v>3.4895200000000001E-2</v>
      </c>
      <c r="EE141" s="22">
        <v>5.6678300000000001E-2</v>
      </c>
      <c r="EF141" s="22">
        <v>2.8077899999999999E-2</v>
      </c>
      <c r="EG141" s="22">
        <v>1.6819400000000002E-2</v>
      </c>
      <c r="EH141" s="22">
        <v>1.1106E-3</v>
      </c>
      <c r="EI141" s="22">
        <v>4.8691000000000003E-3</v>
      </c>
      <c r="EJ141" s="22">
        <v>3.8742499999999999E-2</v>
      </c>
      <c r="EK141" s="22">
        <v>9.0526200000000001E-2</v>
      </c>
      <c r="EL141" s="22">
        <v>0.10243720000000001</v>
      </c>
      <c r="EM141" s="22">
        <v>0.39136310000000002</v>
      </c>
      <c r="EN141" s="22">
        <v>0.48920799999999998</v>
      </c>
      <c r="EO141" s="22">
        <v>0.51463780000000003</v>
      </c>
      <c r="EP141" s="22">
        <v>0.48159429999999998</v>
      </c>
      <c r="EQ141" s="22">
        <v>0.41747859999999998</v>
      </c>
      <c r="ER141" s="22">
        <v>1.7809999999999999E-4</v>
      </c>
      <c r="ES141" s="22">
        <v>-5.2817700000000002E-2</v>
      </c>
      <c r="ET141" s="22">
        <v>-8.7168899999999994E-2</v>
      </c>
      <c r="EU141" s="22">
        <v>66.047489999999996</v>
      </c>
      <c r="EV141" s="22">
        <v>65.440100000000001</v>
      </c>
      <c r="EW141" s="22">
        <v>64.943550000000002</v>
      </c>
      <c r="EX141" s="22">
        <v>65.024209999999997</v>
      </c>
      <c r="EY141" s="22">
        <v>64.570480000000003</v>
      </c>
      <c r="EZ141" s="22">
        <v>64.21902</v>
      </c>
      <c r="FA141" s="22">
        <v>63.976889999999997</v>
      </c>
      <c r="FB141" s="22">
        <v>63.56841</v>
      </c>
      <c r="FC141" s="22">
        <v>66.731999999999999</v>
      </c>
      <c r="FD141" s="22">
        <v>70.612939999999995</v>
      </c>
      <c r="FE141" s="22">
        <v>74.332650000000001</v>
      </c>
      <c r="FF141" s="22">
        <v>77.168509999999998</v>
      </c>
      <c r="FG141" s="22">
        <v>77.873829999999998</v>
      </c>
      <c r="FH141" s="22">
        <v>78.331559999999996</v>
      </c>
      <c r="FI141" s="22">
        <v>78.586969999999994</v>
      </c>
      <c r="FJ141" s="22">
        <v>77.907510000000002</v>
      </c>
      <c r="FK141" s="22">
        <v>77.240579999999994</v>
      </c>
      <c r="FL141" s="22">
        <v>76.182060000000007</v>
      </c>
      <c r="FM141" s="22">
        <v>73.530370000000005</v>
      </c>
      <c r="FN141" s="22">
        <v>70.248429999999999</v>
      </c>
      <c r="FO141" s="22">
        <v>68.152180000000001</v>
      </c>
      <c r="FP141" s="22">
        <v>67.583740000000006</v>
      </c>
      <c r="FQ141" s="22">
        <v>66.722170000000006</v>
      </c>
      <c r="FR141" s="22">
        <v>66.222279999999998</v>
      </c>
      <c r="FS141" s="22">
        <v>1.557277</v>
      </c>
      <c r="FT141" s="22">
        <v>6.9921300000000006E-2</v>
      </c>
      <c r="FU141" s="22">
        <v>9.8258799999999993E-2</v>
      </c>
    </row>
    <row r="142" spans="1:177" x14ac:dyDescent="0.3">
      <c r="A142" s="13" t="s">
        <v>226</v>
      </c>
      <c r="B142" s="13" t="s">
        <v>0</v>
      </c>
      <c r="C142" s="13" t="s">
        <v>264</v>
      </c>
      <c r="D142" s="34" t="s">
        <v>241</v>
      </c>
      <c r="E142" s="23" t="s">
        <v>221</v>
      </c>
      <c r="F142" s="23">
        <v>5559</v>
      </c>
      <c r="G142" s="22">
        <v>4.1849449999999999</v>
      </c>
      <c r="H142" s="22">
        <v>3.7798129999999999</v>
      </c>
      <c r="I142" s="22">
        <v>3.4700760000000002</v>
      </c>
      <c r="J142" s="22">
        <v>3.327718</v>
      </c>
      <c r="K142" s="22">
        <v>3.303868</v>
      </c>
      <c r="L142" s="22">
        <v>3.402428</v>
      </c>
      <c r="M142" s="22">
        <v>3.7580360000000002</v>
      </c>
      <c r="N142" s="22">
        <v>3.5437249999999998</v>
      </c>
      <c r="O142" s="22">
        <v>2.8117749999999999</v>
      </c>
      <c r="P142" s="22">
        <v>1.9547460000000001</v>
      </c>
      <c r="Q142" s="22">
        <v>1.287493</v>
      </c>
      <c r="R142" s="22">
        <v>1.080217</v>
      </c>
      <c r="S142" s="22">
        <v>1.172838</v>
      </c>
      <c r="T142" s="22">
        <v>1.477873</v>
      </c>
      <c r="U142" s="22">
        <v>2.1947169999999998</v>
      </c>
      <c r="V142" s="22">
        <v>3.2544529999999998</v>
      </c>
      <c r="W142" s="22">
        <v>4.4240320000000004</v>
      </c>
      <c r="X142" s="22">
        <v>5.7373890000000003</v>
      </c>
      <c r="Y142" s="22">
        <v>6.569985</v>
      </c>
      <c r="Z142" s="22">
        <v>6.8820499999999996</v>
      </c>
      <c r="AA142" s="22">
        <v>6.6855029999999998</v>
      </c>
      <c r="AB142" s="22">
        <v>6.2401999999999997</v>
      </c>
      <c r="AC142" s="22">
        <v>5.5043290000000002</v>
      </c>
      <c r="AD142" s="22">
        <v>4.7010480000000001</v>
      </c>
      <c r="AE142" s="22">
        <v>-0.3560276</v>
      </c>
      <c r="AF142" s="22">
        <v>-0.36739699999999997</v>
      </c>
      <c r="AG142" s="22">
        <v>-0.3102084</v>
      </c>
      <c r="AH142" s="22">
        <v>-0.26686989999999999</v>
      </c>
      <c r="AI142" s="22">
        <v>-0.232845</v>
      </c>
      <c r="AJ142" s="22">
        <v>-0.27160279999999998</v>
      </c>
      <c r="AK142" s="22">
        <v>-0.2580382</v>
      </c>
      <c r="AL142" s="22">
        <v>-0.1565008</v>
      </c>
      <c r="AM142" s="22">
        <v>-0.1047196</v>
      </c>
      <c r="AN142" s="22">
        <v>-0.12255340000000001</v>
      </c>
      <c r="AO142" s="22">
        <v>-0.16664319999999999</v>
      </c>
      <c r="AP142" s="22">
        <v>-0.18142939999999999</v>
      </c>
      <c r="AQ142" s="22">
        <v>-0.20910970000000001</v>
      </c>
      <c r="AR142" s="22">
        <v>-0.1964919</v>
      </c>
      <c r="AS142" s="22">
        <v>-0.19719110000000001</v>
      </c>
      <c r="AT142" s="22">
        <v>-0.13185749999999999</v>
      </c>
      <c r="AU142" s="22">
        <v>0.16007399999999999</v>
      </c>
      <c r="AV142" s="22">
        <v>0.24213499999999999</v>
      </c>
      <c r="AW142" s="22">
        <v>0.27455600000000002</v>
      </c>
      <c r="AX142" s="22">
        <v>0.29014469999999998</v>
      </c>
      <c r="AY142" s="22">
        <v>0.19167989999999999</v>
      </c>
      <c r="AZ142" s="22">
        <v>-0.15515109999999999</v>
      </c>
      <c r="BA142" s="22">
        <v>-0.1958472</v>
      </c>
      <c r="BB142" s="22">
        <v>-0.14725679999999999</v>
      </c>
      <c r="BC142" s="22">
        <v>-0.28089779999999998</v>
      </c>
      <c r="BD142" s="22">
        <v>-0.29525220000000002</v>
      </c>
      <c r="BE142" s="22">
        <v>-0.24522150000000001</v>
      </c>
      <c r="BF142" s="22">
        <v>-0.20690900000000001</v>
      </c>
      <c r="BG142" s="22">
        <v>-0.17555750000000001</v>
      </c>
      <c r="BH142" s="22">
        <v>-0.21537249999999999</v>
      </c>
      <c r="BI142" s="22">
        <v>-0.198189</v>
      </c>
      <c r="BJ142" s="22">
        <v>-0.1003872</v>
      </c>
      <c r="BK142" s="22">
        <v>-4.5388499999999998E-2</v>
      </c>
      <c r="BL142" s="22">
        <v>-5.8419199999999998E-2</v>
      </c>
      <c r="BM142" s="22">
        <v>-0.1014685</v>
      </c>
      <c r="BN142" s="22">
        <v>-0.11421190000000001</v>
      </c>
      <c r="BO142" s="22">
        <v>-0.13559299999999999</v>
      </c>
      <c r="BP142" s="22">
        <v>-0.11742809999999999</v>
      </c>
      <c r="BQ142" s="22">
        <v>-0.1165733</v>
      </c>
      <c r="BR142" s="22">
        <v>-4.8739600000000001E-2</v>
      </c>
      <c r="BS142" s="22">
        <v>0.24639040000000001</v>
      </c>
      <c r="BT142" s="22">
        <v>0.32903250000000001</v>
      </c>
      <c r="BU142" s="22">
        <v>0.35679820000000001</v>
      </c>
      <c r="BV142" s="22">
        <v>0.36771090000000001</v>
      </c>
      <c r="BW142" s="22">
        <v>0.27015909999999999</v>
      </c>
      <c r="BX142" s="22">
        <v>-7.4682899999999997E-2</v>
      </c>
      <c r="BY142" s="22">
        <v>-0.1206699</v>
      </c>
      <c r="BZ142" s="22">
        <v>-8.1711099999999995E-2</v>
      </c>
      <c r="CA142" s="22">
        <v>-0.22886310000000001</v>
      </c>
      <c r="CB142" s="22">
        <v>-0.2452849</v>
      </c>
      <c r="CC142" s="22">
        <v>-0.20021169999999999</v>
      </c>
      <c r="CD142" s="22">
        <v>-0.1653802</v>
      </c>
      <c r="CE142" s="22">
        <v>-0.13588040000000001</v>
      </c>
      <c r="CF142" s="22">
        <v>-0.17642759999999999</v>
      </c>
      <c r="CG142" s="22">
        <v>-0.1567376</v>
      </c>
      <c r="CH142" s="22">
        <v>-6.1523000000000001E-2</v>
      </c>
      <c r="CI142" s="22">
        <v>-4.2960000000000003E-3</v>
      </c>
      <c r="CJ142" s="22">
        <v>-1.40001E-2</v>
      </c>
      <c r="CK142" s="22">
        <v>-5.6328700000000002E-2</v>
      </c>
      <c r="CL142" s="22">
        <v>-6.7657200000000001E-2</v>
      </c>
      <c r="CM142" s="22">
        <v>-8.4675600000000004E-2</v>
      </c>
      <c r="CN142" s="22">
        <v>-6.2668799999999997E-2</v>
      </c>
      <c r="CO142" s="22">
        <v>-6.0737600000000003E-2</v>
      </c>
      <c r="CP142" s="22">
        <v>8.8275999999999997E-3</v>
      </c>
      <c r="CQ142" s="22">
        <v>0.30617290000000003</v>
      </c>
      <c r="CR142" s="22">
        <v>0.38921739999999999</v>
      </c>
      <c r="CS142" s="22">
        <v>0.41375899999999999</v>
      </c>
      <c r="CT142" s="22">
        <v>0.4214329</v>
      </c>
      <c r="CU142" s="22">
        <v>0.32451350000000001</v>
      </c>
      <c r="CV142" s="22">
        <v>-1.89509E-2</v>
      </c>
      <c r="CW142" s="22">
        <v>-6.8602300000000005E-2</v>
      </c>
      <c r="CX142" s="22">
        <v>-3.6314300000000001E-2</v>
      </c>
      <c r="CY142" s="22">
        <v>-0.1768284</v>
      </c>
      <c r="CZ142" s="22">
        <v>-0.19531760000000001</v>
      </c>
      <c r="DA142" s="22">
        <v>-0.15520200000000001</v>
      </c>
      <c r="DB142" s="22">
        <v>-0.1238514</v>
      </c>
      <c r="DC142" s="22">
        <v>-9.6203300000000005E-2</v>
      </c>
      <c r="DD142" s="22">
        <v>-0.13748260000000001</v>
      </c>
      <c r="DE142" s="22">
        <v>-0.11528629999999999</v>
      </c>
      <c r="DF142" s="22">
        <v>-2.2658899999999999E-2</v>
      </c>
      <c r="DG142" s="22">
        <v>3.6796599999999999E-2</v>
      </c>
      <c r="DH142" s="22">
        <v>3.0419000000000002E-2</v>
      </c>
      <c r="DI142" s="22">
        <v>-1.11889E-2</v>
      </c>
      <c r="DJ142" s="22">
        <v>-2.11025E-2</v>
      </c>
      <c r="DK142" s="22">
        <v>-3.3758099999999999E-2</v>
      </c>
      <c r="DL142" s="22">
        <v>-7.9094999999999999E-3</v>
      </c>
      <c r="DM142" s="22">
        <v>-4.9020000000000001E-3</v>
      </c>
      <c r="DN142" s="22">
        <v>6.6394800000000004E-2</v>
      </c>
      <c r="DO142" s="22">
        <v>0.36595539999999999</v>
      </c>
      <c r="DP142" s="22">
        <v>0.44940229999999998</v>
      </c>
      <c r="DQ142" s="22">
        <v>0.47071970000000002</v>
      </c>
      <c r="DR142" s="22">
        <v>0.47515489999999999</v>
      </c>
      <c r="DS142" s="22">
        <v>0.37886789999999998</v>
      </c>
      <c r="DT142" s="22">
        <v>3.67812E-2</v>
      </c>
      <c r="DU142" s="22">
        <v>-1.6534699999999999E-2</v>
      </c>
      <c r="DV142" s="22">
        <v>9.0823999999999992E-3</v>
      </c>
      <c r="DW142" s="22">
        <v>-0.1016985</v>
      </c>
      <c r="DX142" s="22">
        <v>-0.1231728</v>
      </c>
      <c r="DY142" s="22">
        <v>-9.0215100000000006E-2</v>
      </c>
      <c r="DZ142" s="22">
        <v>-6.38904E-2</v>
      </c>
      <c r="EA142" s="22">
        <v>-3.89158E-2</v>
      </c>
      <c r="EB142" s="22">
        <v>-8.12523E-2</v>
      </c>
      <c r="EC142" s="22">
        <v>-5.5437100000000003E-2</v>
      </c>
      <c r="ED142" s="22">
        <v>3.34548E-2</v>
      </c>
      <c r="EE142" s="22">
        <v>9.6127699999999996E-2</v>
      </c>
      <c r="EF142" s="22">
        <v>9.4553100000000001E-2</v>
      </c>
      <c r="EG142" s="22">
        <v>5.39858E-2</v>
      </c>
      <c r="EH142" s="22">
        <v>4.6115000000000003E-2</v>
      </c>
      <c r="EI142" s="22">
        <v>3.9758599999999998E-2</v>
      </c>
      <c r="EJ142" s="22">
        <v>7.1154300000000004E-2</v>
      </c>
      <c r="EK142" s="22">
        <v>7.57158E-2</v>
      </c>
      <c r="EL142" s="22">
        <v>0.1495127</v>
      </c>
      <c r="EM142" s="22">
        <v>0.4522718</v>
      </c>
      <c r="EN142" s="22">
        <v>0.53629979999999999</v>
      </c>
      <c r="EO142" s="22">
        <v>0.55296190000000001</v>
      </c>
      <c r="EP142" s="22">
        <v>0.55272109999999997</v>
      </c>
      <c r="EQ142" s="22">
        <v>0.457347</v>
      </c>
      <c r="ER142" s="22">
        <v>0.1172494</v>
      </c>
      <c r="ES142" s="22">
        <v>5.8642699999999999E-2</v>
      </c>
      <c r="ET142" s="22">
        <v>7.4628100000000003E-2</v>
      </c>
      <c r="EU142" s="22">
        <v>62.26934</v>
      </c>
      <c r="EV142" s="22">
        <v>60.970849999999999</v>
      </c>
      <c r="EW142" s="22">
        <v>59.66957</v>
      </c>
      <c r="EX142" s="22">
        <v>59.129829999999998</v>
      </c>
      <c r="EY142" s="22">
        <v>57.976019999999998</v>
      </c>
      <c r="EZ142" s="22">
        <v>58.017429999999997</v>
      </c>
      <c r="FA142" s="22">
        <v>57.266010000000001</v>
      </c>
      <c r="FB142" s="22">
        <v>57.466470000000001</v>
      </c>
      <c r="FC142" s="22">
        <v>63.368209999999998</v>
      </c>
      <c r="FD142" s="22">
        <v>71.275760000000005</v>
      </c>
      <c r="FE142" s="22">
        <v>76.826949999999997</v>
      </c>
      <c r="FF142" s="22">
        <v>80.369979999999998</v>
      </c>
      <c r="FG142" s="22">
        <v>82.36636</v>
      </c>
      <c r="FH142" s="22">
        <v>83.87473</v>
      </c>
      <c r="FI142" s="22">
        <v>84.573449999999994</v>
      </c>
      <c r="FJ142" s="22">
        <v>83.791259999999994</v>
      </c>
      <c r="FK142" s="22">
        <v>82.342799999999997</v>
      </c>
      <c r="FL142" s="22">
        <v>80.339349999999996</v>
      </c>
      <c r="FM142" s="22">
        <v>76.437209999999993</v>
      </c>
      <c r="FN142" s="22">
        <v>70.937690000000003</v>
      </c>
      <c r="FO142" s="22">
        <v>66.894099999999995</v>
      </c>
      <c r="FP142" s="22">
        <v>65.03792</v>
      </c>
      <c r="FQ142" s="22">
        <v>63.379829999999998</v>
      </c>
      <c r="FR142" s="22">
        <v>62.371400000000001</v>
      </c>
      <c r="FS142" s="22">
        <v>1.3541350000000001</v>
      </c>
      <c r="FT142" s="22">
        <v>6.1759300000000003E-2</v>
      </c>
      <c r="FU142" s="22">
        <v>9.3152799999999994E-2</v>
      </c>
    </row>
    <row r="143" spans="1:177" x14ac:dyDescent="0.3">
      <c r="A143" s="13" t="s">
        <v>226</v>
      </c>
      <c r="B143" s="13" t="s">
        <v>0</v>
      </c>
      <c r="C143" s="13" t="s">
        <v>264</v>
      </c>
      <c r="D143" s="34" t="s">
        <v>253</v>
      </c>
      <c r="E143" s="23" t="s">
        <v>219</v>
      </c>
      <c r="F143" s="23">
        <v>13917</v>
      </c>
      <c r="G143" s="22">
        <v>12.370990000000001</v>
      </c>
      <c r="H143" s="22">
        <v>11.0665</v>
      </c>
      <c r="I143" s="22">
        <v>10.103949999999999</v>
      </c>
      <c r="J143" s="22">
        <v>9.5123700000000007</v>
      </c>
      <c r="K143" s="22">
        <v>9.1364459999999994</v>
      </c>
      <c r="L143" s="22">
        <v>9.3802629999999994</v>
      </c>
      <c r="M143" s="22">
        <v>10.338649999999999</v>
      </c>
      <c r="N143" s="22">
        <v>10.056749999999999</v>
      </c>
      <c r="O143" s="22">
        <v>9.004429</v>
      </c>
      <c r="P143" s="22">
        <v>8.0258299999999991</v>
      </c>
      <c r="Q143" s="22">
        <v>7.6550560000000001</v>
      </c>
      <c r="R143" s="22">
        <v>7.8673929999999999</v>
      </c>
      <c r="S143" s="22">
        <v>9.0990789999999997</v>
      </c>
      <c r="T143" s="22">
        <v>10.21598</v>
      </c>
      <c r="U143" s="22">
        <v>12.164759999999999</v>
      </c>
      <c r="V143" s="22">
        <v>14.825950000000001</v>
      </c>
      <c r="W143" s="22">
        <v>17.29008</v>
      </c>
      <c r="X143" s="22">
        <v>20.215579999999999</v>
      </c>
      <c r="Y143" s="22">
        <v>22.064779999999999</v>
      </c>
      <c r="Z143" s="22">
        <v>22.512589999999999</v>
      </c>
      <c r="AA143" s="22">
        <v>22.25788</v>
      </c>
      <c r="AB143" s="22">
        <v>21.124120000000001</v>
      </c>
      <c r="AC143" s="22">
        <v>18.26632</v>
      </c>
      <c r="AD143" s="22">
        <v>15.322979999999999</v>
      </c>
      <c r="AE143" s="22">
        <v>-1.254656</v>
      </c>
      <c r="AF143" s="22">
        <v>-1.081887</v>
      </c>
      <c r="AG143" s="22">
        <v>-0.86827049999999995</v>
      </c>
      <c r="AH143" s="22">
        <v>-0.79368229999999995</v>
      </c>
      <c r="AI143" s="22">
        <v>-0.71944240000000004</v>
      </c>
      <c r="AJ143" s="22">
        <v>-0.58682619999999996</v>
      </c>
      <c r="AK143" s="22">
        <v>-0.33917069999999999</v>
      </c>
      <c r="AL143" s="22">
        <v>-0.19708419999999999</v>
      </c>
      <c r="AM143" s="22">
        <v>-0.18265020000000001</v>
      </c>
      <c r="AN143" s="22">
        <v>-0.14121220000000001</v>
      </c>
      <c r="AO143" s="22">
        <v>-0.25251430000000002</v>
      </c>
      <c r="AP143" s="22">
        <v>-0.57999100000000003</v>
      </c>
      <c r="AQ143" s="22">
        <v>-0.38439800000000002</v>
      </c>
      <c r="AR143" s="22">
        <v>-0.3883026</v>
      </c>
      <c r="AS143" s="22">
        <v>-0.27251690000000001</v>
      </c>
      <c r="AT143" s="22">
        <v>-0.18260170000000001</v>
      </c>
      <c r="AU143" s="22">
        <v>0.71026409999999995</v>
      </c>
      <c r="AV143" s="22">
        <v>0.96010419999999996</v>
      </c>
      <c r="AW143" s="22">
        <v>0.99253449999999999</v>
      </c>
      <c r="AX143" s="22">
        <v>0.8714923</v>
      </c>
      <c r="AY143" s="22">
        <v>0.69672480000000003</v>
      </c>
      <c r="AZ143" s="22">
        <v>-0.52082879999999998</v>
      </c>
      <c r="BA143" s="22">
        <v>-1.0001990000000001</v>
      </c>
      <c r="BB143" s="22">
        <v>-0.93146499999999999</v>
      </c>
      <c r="BC143" s="22">
        <v>-1.0992580000000001</v>
      </c>
      <c r="BD143" s="22">
        <v>-0.93568649999999998</v>
      </c>
      <c r="BE143" s="22">
        <v>-0.73781019999999997</v>
      </c>
      <c r="BF143" s="22">
        <v>-0.6766257</v>
      </c>
      <c r="BG143" s="22">
        <v>-0.60811919999999997</v>
      </c>
      <c r="BH143" s="22">
        <v>-0.4831107</v>
      </c>
      <c r="BI143" s="22">
        <v>-0.2320296</v>
      </c>
      <c r="BJ143" s="22">
        <v>-7.8648200000000001E-2</v>
      </c>
      <c r="BK143" s="22">
        <v>-5.7175999999999998E-2</v>
      </c>
      <c r="BL143" s="22">
        <v>-3.1922999999999999E-3</v>
      </c>
      <c r="BM143" s="22">
        <v>-0.10326009999999999</v>
      </c>
      <c r="BN143" s="22">
        <v>-0.41060239999999998</v>
      </c>
      <c r="BO143" s="22">
        <v>-0.19627649999999999</v>
      </c>
      <c r="BP143" s="22">
        <v>-0.18916479999999999</v>
      </c>
      <c r="BQ143" s="22">
        <v>-6.0633600000000003E-2</v>
      </c>
      <c r="BR143" s="22">
        <v>3.3682799999999999E-2</v>
      </c>
      <c r="BS143" s="22">
        <v>0.93022700000000003</v>
      </c>
      <c r="BT143" s="22">
        <v>1.1797500000000001</v>
      </c>
      <c r="BU143" s="22">
        <v>1.2020569999999999</v>
      </c>
      <c r="BV143" s="22">
        <v>1.06894</v>
      </c>
      <c r="BW143" s="22">
        <v>0.89129979999999998</v>
      </c>
      <c r="BX143" s="22">
        <v>-0.3358739</v>
      </c>
      <c r="BY143" s="22">
        <v>-0.82816670000000003</v>
      </c>
      <c r="BZ143" s="22">
        <v>-0.78223569999999998</v>
      </c>
      <c r="CA143" s="22">
        <v>-0.99163040000000002</v>
      </c>
      <c r="CB143" s="22">
        <v>-0.83442830000000001</v>
      </c>
      <c r="CC143" s="22">
        <v>-0.64745379999999997</v>
      </c>
      <c r="CD143" s="22">
        <v>-0.59555259999999999</v>
      </c>
      <c r="CE143" s="22">
        <v>-0.53101710000000002</v>
      </c>
      <c r="CF143" s="22">
        <v>-0.41127770000000002</v>
      </c>
      <c r="CG143" s="22">
        <v>-0.15782409999999999</v>
      </c>
      <c r="CH143" s="22">
        <v>3.3801999999999999E-3</v>
      </c>
      <c r="CI143" s="22">
        <v>2.9727E-2</v>
      </c>
      <c r="CJ143" s="22">
        <v>9.2399899999999993E-2</v>
      </c>
      <c r="CK143" s="22">
        <v>1.13E-4</v>
      </c>
      <c r="CL143" s="22">
        <v>-0.2932844</v>
      </c>
      <c r="CM143" s="22">
        <v>-6.5984100000000004E-2</v>
      </c>
      <c r="CN143" s="22">
        <v>-5.1242500000000003E-2</v>
      </c>
      <c r="CO143" s="22">
        <v>8.6116200000000004E-2</v>
      </c>
      <c r="CP143" s="22">
        <v>0.1834808</v>
      </c>
      <c r="CQ143" s="22">
        <v>1.082573</v>
      </c>
      <c r="CR143" s="22">
        <v>1.3318749999999999</v>
      </c>
      <c r="CS143" s="22">
        <v>1.347172</v>
      </c>
      <c r="CT143" s="22">
        <v>1.205692</v>
      </c>
      <c r="CU143" s="22">
        <v>1.026062</v>
      </c>
      <c r="CV143" s="22">
        <v>-0.20777470000000001</v>
      </c>
      <c r="CW143" s="22">
        <v>-0.70901740000000002</v>
      </c>
      <c r="CX143" s="22">
        <v>-0.67887989999999998</v>
      </c>
      <c r="CY143" s="22">
        <v>-0.88400239999999997</v>
      </c>
      <c r="CZ143" s="22">
        <v>-0.73316999999999999</v>
      </c>
      <c r="DA143" s="22">
        <v>-0.55709739999999996</v>
      </c>
      <c r="DB143" s="22">
        <v>-0.51447949999999998</v>
      </c>
      <c r="DC143" s="22">
        <v>-0.45391500000000001</v>
      </c>
      <c r="DD143" s="22">
        <v>-0.33944469999999999</v>
      </c>
      <c r="DE143" s="22">
        <v>-8.3618600000000001E-2</v>
      </c>
      <c r="DF143" s="22">
        <v>8.5408499999999998E-2</v>
      </c>
      <c r="DG143" s="22">
        <v>0.1166301</v>
      </c>
      <c r="DH143" s="22">
        <v>0.18799199999999999</v>
      </c>
      <c r="DI143" s="22">
        <v>0.10348599999999999</v>
      </c>
      <c r="DJ143" s="22">
        <v>-0.17596629999999999</v>
      </c>
      <c r="DK143" s="22">
        <v>6.4308199999999996E-2</v>
      </c>
      <c r="DL143" s="22">
        <v>8.6679800000000001E-2</v>
      </c>
      <c r="DM143" s="22">
        <v>0.23286589999999999</v>
      </c>
      <c r="DN143" s="22">
        <v>0.33327869999999998</v>
      </c>
      <c r="DO143" s="22">
        <v>1.234918</v>
      </c>
      <c r="DP143" s="22">
        <v>1.4840009999999999</v>
      </c>
      <c r="DQ143" s="22">
        <v>1.492286</v>
      </c>
      <c r="DR143" s="22">
        <v>1.3424430000000001</v>
      </c>
      <c r="DS143" s="22">
        <v>1.1608240000000001</v>
      </c>
      <c r="DT143" s="22">
        <v>-7.9675499999999996E-2</v>
      </c>
      <c r="DU143" s="22">
        <v>-0.58986810000000001</v>
      </c>
      <c r="DV143" s="22">
        <v>-0.57552420000000004</v>
      </c>
      <c r="DW143" s="22">
        <v>-0.72860469999999999</v>
      </c>
      <c r="DX143" s="22">
        <v>-0.58696919999999997</v>
      </c>
      <c r="DY143" s="22">
        <v>-0.42663709999999999</v>
      </c>
      <c r="DZ143" s="22">
        <v>-0.39742280000000002</v>
      </c>
      <c r="EA143" s="22">
        <v>-0.3425918</v>
      </c>
      <c r="EB143" s="22">
        <v>-0.2357292</v>
      </c>
      <c r="EC143" s="22">
        <v>2.3522499999999998E-2</v>
      </c>
      <c r="ED143" s="22">
        <v>0.20384450000000001</v>
      </c>
      <c r="EE143" s="22">
        <v>0.24210419999999999</v>
      </c>
      <c r="EF143" s="22">
        <v>0.32601190000000002</v>
      </c>
      <c r="EG143" s="22">
        <v>0.25274029999999997</v>
      </c>
      <c r="EH143" s="22">
        <v>-6.5776999999999997E-3</v>
      </c>
      <c r="EI143" s="22">
        <v>0.25242969999999998</v>
      </c>
      <c r="EJ143" s="22">
        <v>0.28581770000000001</v>
      </c>
      <c r="EK143" s="22">
        <v>0.44474930000000001</v>
      </c>
      <c r="EL143" s="22">
        <v>0.54956320000000003</v>
      </c>
      <c r="EM143" s="22">
        <v>1.4548810000000001</v>
      </c>
      <c r="EN143" s="22">
        <v>1.7036469999999999</v>
      </c>
      <c r="EO143" s="22">
        <v>1.7018089999999999</v>
      </c>
      <c r="EP143" s="22">
        <v>1.5398909999999999</v>
      </c>
      <c r="EQ143" s="22">
        <v>1.355399</v>
      </c>
      <c r="ER143" s="22">
        <v>0.1052795</v>
      </c>
      <c r="ES143" s="22">
        <v>-0.41783550000000003</v>
      </c>
      <c r="ET143" s="22">
        <v>-0.42629489999999998</v>
      </c>
      <c r="EU143" s="22">
        <v>73.602959999999996</v>
      </c>
      <c r="EV143" s="22">
        <v>72.61712</v>
      </c>
      <c r="EW143" s="22">
        <v>72.219089999999994</v>
      </c>
      <c r="EX143" s="22">
        <v>70.9863</v>
      </c>
      <c r="EY143" s="22">
        <v>70.796509999999998</v>
      </c>
      <c r="EZ143" s="22">
        <v>71.604849999999999</v>
      </c>
      <c r="FA143" s="22">
        <v>71.604849999999999</v>
      </c>
      <c r="FB143" s="22">
        <v>71.980199999999996</v>
      </c>
      <c r="FC143" s="22">
        <v>75.604389999999995</v>
      </c>
      <c r="FD143" s="22">
        <v>80.052940000000007</v>
      </c>
      <c r="FE143" s="22">
        <v>84.651160000000004</v>
      </c>
      <c r="FF143" s="22">
        <v>86.679469999999995</v>
      </c>
      <c r="FG143" s="22">
        <v>89.067099999999996</v>
      </c>
      <c r="FH143" s="22">
        <v>87.713430000000002</v>
      </c>
      <c r="FI143" s="22">
        <v>87.52364</v>
      </c>
      <c r="FJ143" s="22">
        <v>88.303129999999996</v>
      </c>
      <c r="FK143" s="22">
        <v>88.066569999999999</v>
      </c>
      <c r="FL143" s="22">
        <v>86.491029999999995</v>
      </c>
      <c r="FM143" s="22">
        <v>84.852680000000007</v>
      </c>
      <c r="FN143" s="22">
        <v>79.703490000000002</v>
      </c>
      <c r="FO143" s="22">
        <v>75.729929999999996</v>
      </c>
      <c r="FP143" s="22">
        <v>75.289420000000007</v>
      </c>
      <c r="FQ143" s="22">
        <v>73.896150000000006</v>
      </c>
      <c r="FR143" s="22">
        <v>73.304569999999998</v>
      </c>
      <c r="FS143" s="22">
        <v>3.0208659999999998</v>
      </c>
      <c r="FT143" s="22">
        <v>0.14074800000000001</v>
      </c>
      <c r="FU143" s="22">
        <v>0.22528970000000001</v>
      </c>
    </row>
    <row r="144" spans="1:177" x14ac:dyDescent="0.3">
      <c r="A144" s="13" t="s">
        <v>226</v>
      </c>
      <c r="B144" s="13" t="s">
        <v>0</v>
      </c>
      <c r="C144" s="13" t="s">
        <v>264</v>
      </c>
      <c r="D144" s="34" t="s">
        <v>253</v>
      </c>
      <c r="E144" s="23" t="s">
        <v>220</v>
      </c>
      <c r="F144" s="23">
        <v>8358</v>
      </c>
      <c r="G144" s="22">
        <v>6.8339150000000002</v>
      </c>
      <c r="H144" s="22">
        <v>6.1073500000000003</v>
      </c>
      <c r="I144" s="22">
        <v>5.6316639999999998</v>
      </c>
      <c r="J144" s="22">
        <v>5.2993930000000002</v>
      </c>
      <c r="K144" s="22">
        <v>5.0834489999999999</v>
      </c>
      <c r="L144" s="22">
        <v>5.2031270000000003</v>
      </c>
      <c r="M144" s="22">
        <v>5.8205470000000004</v>
      </c>
      <c r="N144" s="22">
        <v>5.7610469999999996</v>
      </c>
      <c r="O144" s="22">
        <v>5.1555499999999999</v>
      </c>
      <c r="P144" s="22">
        <v>4.7221690000000001</v>
      </c>
      <c r="Q144" s="22">
        <v>4.5712890000000002</v>
      </c>
      <c r="R144" s="22">
        <v>4.5627599999999999</v>
      </c>
      <c r="S144" s="22">
        <v>5.0584389999999999</v>
      </c>
      <c r="T144" s="22">
        <v>5.5319450000000003</v>
      </c>
      <c r="U144" s="22">
        <v>6.435676</v>
      </c>
      <c r="V144" s="22">
        <v>7.5904059999999998</v>
      </c>
      <c r="W144" s="22">
        <v>8.7727789999999999</v>
      </c>
      <c r="X144" s="22">
        <v>10.35995</v>
      </c>
      <c r="Y144" s="22">
        <v>11.492789999999999</v>
      </c>
      <c r="Z144" s="22">
        <v>11.88575</v>
      </c>
      <c r="AA144" s="22">
        <v>11.875299999999999</v>
      </c>
      <c r="AB144" s="22">
        <v>11.334949999999999</v>
      </c>
      <c r="AC144" s="22">
        <v>9.7739899999999995</v>
      </c>
      <c r="AD144" s="22">
        <v>8.1462389999999996</v>
      </c>
      <c r="AE144" s="22">
        <v>-0.85267570000000004</v>
      </c>
      <c r="AF144" s="22">
        <v>-0.72670999999999997</v>
      </c>
      <c r="AG144" s="22">
        <v>-0.58099270000000003</v>
      </c>
      <c r="AH144" s="22">
        <v>-0.51743950000000005</v>
      </c>
      <c r="AI144" s="22">
        <v>-0.46738610000000003</v>
      </c>
      <c r="AJ144" s="22">
        <v>-0.37749939999999998</v>
      </c>
      <c r="AK144" s="22">
        <v>-0.1784028</v>
      </c>
      <c r="AL144" s="22">
        <v>-0.15499479999999999</v>
      </c>
      <c r="AM144" s="22">
        <v>-0.1907529</v>
      </c>
      <c r="AN144" s="22">
        <v>-0.2040989</v>
      </c>
      <c r="AO144" s="22">
        <v>-0.22818430000000001</v>
      </c>
      <c r="AP144" s="22">
        <v>-0.35349249999999999</v>
      </c>
      <c r="AQ144" s="22">
        <v>-0.39014310000000002</v>
      </c>
      <c r="AR144" s="22">
        <v>-0.35263270000000002</v>
      </c>
      <c r="AS144" s="22">
        <v>-0.21992010000000001</v>
      </c>
      <c r="AT144" s="22">
        <v>-0.36011799999999999</v>
      </c>
      <c r="AU144" s="22">
        <v>4.3490599999999997E-2</v>
      </c>
      <c r="AV144" s="22">
        <v>0.23966380000000001</v>
      </c>
      <c r="AW144" s="22">
        <v>0.30981989999999998</v>
      </c>
      <c r="AX144" s="22">
        <v>0.1904892</v>
      </c>
      <c r="AY144" s="22">
        <v>9.3632499999999994E-2</v>
      </c>
      <c r="AZ144" s="22">
        <v>-0.46028259999999999</v>
      </c>
      <c r="BA144" s="22">
        <v>-0.75075449999999999</v>
      </c>
      <c r="BB144" s="22">
        <v>-0.73303169999999995</v>
      </c>
      <c r="BC144" s="22">
        <v>-0.73406000000000005</v>
      </c>
      <c r="BD144" s="22">
        <v>-0.61772110000000002</v>
      </c>
      <c r="BE144" s="22">
        <v>-0.48535980000000001</v>
      </c>
      <c r="BF144" s="22">
        <v>-0.43356169999999999</v>
      </c>
      <c r="BG144" s="22">
        <v>-0.38994990000000002</v>
      </c>
      <c r="BH144" s="22">
        <v>-0.3053302</v>
      </c>
      <c r="BI144" s="22">
        <v>-0.1048386</v>
      </c>
      <c r="BJ144" s="22">
        <v>-6.9470000000000004E-2</v>
      </c>
      <c r="BK144" s="22">
        <v>-0.1009922</v>
      </c>
      <c r="BL144" s="22">
        <v>-0.1062859</v>
      </c>
      <c r="BM144" s="22">
        <v>-0.1220431</v>
      </c>
      <c r="BN144" s="22">
        <v>-0.23514309999999999</v>
      </c>
      <c r="BO144" s="22">
        <v>-0.25920729999999997</v>
      </c>
      <c r="BP144" s="22">
        <v>-0.2134355</v>
      </c>
      <c r="BQ144" s="22">
        <v>-6.9737300000000002E-2</v>
      </c>
      <c r="BR144" s="22">
        <v>-0.20740710000000001</v>
      </c>
      <c r="BS144" s="22">
        <v>0.1977643</v>
      </c>
      <c r="BT144" s="22">
        <v>0.39319150000000003</v>
      </c>
      <c r="BU144" s="22">
        <v>0.45108569999999998</v>
      </c>
      <c r="BV144" s="22">
        <v>0.32747150000000003</v>
      </c>
      <c r="BW144" s="22">
        <v>0.2278955</v>
      </c>
      <c r="BX144" s="22">
        <v>-0.33031899999999997</v>
      </c>
      <c r="BY144" s="22">
        <v>-0.62847339999999996</v>
      </c>
      <c r="BZ144" s="22">
        <v>-0.62616559999999999</v>
      </c>
      <c r="CA144" s="22">
        <v>-0.65190729999999997</v>
      </c>
      <c r="CB144" s="22">
        <v>-0.54223569999999999</v>
      </c>
      <c r="CC144" s="22">
        <v>-0.41912480000000002</v>
      </c>
      <c r="CD144" s="22">
        <v>-0.37546819999999997</v>
      </c>
      <c r="CE144" s="22">
        <v>-0.3363177</v>
      </c>
      <c r="CF144" s="22">
        <v>-0.25534600000000002</v>
      </c>
      <c r="CG144" s="22">
        <v>-5.3888199999999997E-2</v>
      </c>
      <c r="CH144" s="22">
        <v>-1.02358E-2</v>
      </c>
      <c r="CI144" s="22">
        <v>-3.8824299999999999E-2</v>
      </c>
      <c r="CJ144" s="22">
        <v>-3.8540999999999999E-2</v>
      </c>
      <c r="CK144" s="22">
        <v>-4.85301E-2</v>
      </c>
      <c r="CL144" s="22">
        <v>-0.1531747</v>
      </c>
      <c r="CM144" s="22">
        <v>-0.16852159999999999</v>
      </c>
      <c r="CN144" s="22">
        <v>-0.11702799999999999</v>
      </c>
      <c r="CO144" s="22">
        <v>3.4278799999999998E-2</v>
      </c>
      <c r="CP144" s="22">
        <v>-0.10163999999999999</v>
      </c>
      <c r="CQ144" s="22">
        <v>0.30461379999999999</v>
      </c>
      <c r="CR144" s="22">
        <v>0.49952439999999998</v>
      </c>
      <c r="CS144" s="22">
        <v>0.54892600000000003</v>
      </c>
      <c r="CT144" s="22">
        <v>0.42234500000000003</v>
      </c>
      <c r="CU144" s="22">
        <v>0.3208857</v>
      </c>
      <c r="CV144" s="22">
        <v>-0.24030670000000001</v>
      </c>
      <c r="CW144" s="22">
        <v>-0.54378190000000004</v>
      </c>
      <c r="CX144" s="22">
        <v>-0.55215049999999999</v>
      </c>
      <c r="CY144" s="22">
        <v>-0.56975450000000005</v>
      </c>
      <c r="CZ144" s="22">
        <v>-0.46675030000000001</v>
      </c>
      <c r="DA144" s="22">
        <v>-0.35288979999999998</v>
      </c>
      <c r="DB144" s="22">
        <v>-0.31737470000000001</v>
      </c>
      <c r="DC144" s="22">
        <v>-0.28268559999999998</v>
      </c>
      <c r="DD144" s="22">
        <v>-0.20536180000000001</v>
      </c>
      <c r="DE144" s="22">
        <v>-2.9378999999999998E-3</v>
      </c>
      <c r="DF144" s="22">
        <v>4.8998300000000002E-2</v>
      </c>
      <c r="DG144" s="22">
        <v>2.3343699999999998E-2</v>
      </c>
      <c r="DH144" s="22">
        <v>2.9204000000000001E-2</v>
      </c>
      <c r="DI144" s="22">
        <v>2.4983000000000002E-2</v>
      </c>
      <c r="DJ144" s="22">
        <v>-7.12063E-2</v>
      </c>
      <c r="DK144" s="22">
        <v>-7.78359E-2</v>
      </c>
      <c r="DL144" s="22">
        <v>-2.0620400000000001E-2</v>
      </c>
      <c r="DM144" s="22">
        <v>0.138295</v>
      </c>
      <c r="DN144" s="22">
        <v>4.1270999999999999E-3</v>
      </c>
      <c r="DO144" s="22">
        <v>0.41146329999999998</v>
      </c>
      <c r="DP144" s="22">
        <v>0.60585730000000004</v>
      </c>
      <c r="DQ144" s="22">
        <v>0.64676630000000002</v>
      </c>
      <c r="DR144" s="22">
        <v>0.51721850000000003</v>
      </c>
      <c r="DS144" s="22">
        <v>0.41387600000000002</v>
      </c>
      <c r="DT144" s="22">
        <v>-0.15029429999999999</v>
      </c>
      <c r="DU144" s="22">
        <v>-0.45909040000000001</v>
      </c>
      <c r="DV144" s="22">
        <v>-0.47813529999999999</v>
      </c>
      <c r="DW144" s="22">
        <v>-0.45113890000000001</v>
      </c>
      <c r="DX144" s="22">
        <v>-0.35776150000000001</v>
      </c>
      <c r="DY144" s="22">
        <v>-0.25725690000000001</v>
      </c>
      <c r="DZ144" s="22">
        <v>-0.23349690000000001</v>
      </c>
      <c r="EA144" s="22">
        <v>-0.2052494</v>
      </c>
      <c r="EB144" s="22">
        <v>-0.13319259999999999</v>
      </c>
      <c r="EC144" s="22">
        <v>7.0626300000000003E-2</v>
      </c>
      <c r="ED144" s="22">
        <v>0.13452310000000001</v>
      </c>
      <c r="EE144" s="22">
        <v>0.1131043</v>
      </c>
      <c r="EF144" s="22">
        <v>0.12701689999999999</v>
      </c>
      <c r="EG144" s="22">
        <v>0.13112409999999999</v>
      </c>
      <c r="EH144" s="22">
        <v>4.71431E-2</v>
      </c>
      <c r="EI144" s="22">
        <v>5.3099899999999998E-2</v>
      </c>
      <c r="EJ144" s="22">
        <v>0.1185768</v>
      </c>
      <c r="EK144" s="22">
        <v>0.2884777</v>
      </c>
      <c r="EL144" s="22">
        <v>0.15683800000000001</v>
      </c>
      <c r="EM144" s="22">
        <v>0.56573709999999999</v>
      </c>
      <c r="EN144" s="22">
        <v>0.75938490000000003</v>
      </c>
      <c r="EO144" s="22">
        <v>0.78803210000000001</v>
      </c>
      <c r="EP144" s="22">
        <v>0.65420080000000003</v>
      </c>
      <c r="EQ144" s="22">
        <v>0.54813909999999999</v>
      </c>
      <c r="ER144" s="22">
        <v>-2.03308E-2</v>
      </c>
      <c r="ES144" s="22">
        <v>-0.33680929999999998</v>
      </c>
      <c r="ET144" s="22">
        <v>-0.37126920000000002</v>
      </c>
      <c r="EU144" s="22">
        <v>74.020439999999994</v>
      </c>
      <c r="EV144" s="22">
        <v>73.040880000000001</v>
      </c>
      <c r="EW144" s="22">
        <v>73.040880000000001</v>
      </c>
      <c r="EX144" s="22">
        <v>72.979560000000006</v>
      </c>
      <c r="EY144" s="22">
        <v>72</v>
      </c>
      <c r="EZ144" s="22">
        <v>72.020439999999994</v>
      </c>
      <c r="FA144" s="22">
        <v>72.020439999999994</v>
      </c>
      <c r="FB144" s="22">
        <v>71.979560000000006</v>
      </c>
      <c r="FC144" s="22">
        <v>74.020439999999994</v>
      </c>
      <c r="FD144" s="22">
        <v>76.102209999999999</v>
      </c>
      <c r="FE144" s="22">
        <v>81.102209999999999</v>
      </c>
      <c r="FF144" s="22">
        <v>83.143100000000004</v>
      </c>
      <c r="FG144" s="22">
        <v>85.122649999999993</v>
      </c>
      <c r="FH144" s="22">
        <v>84.183980000000005</v>
      </c>
      <c r="FI144" s="22">
        <v>83.204419999999999</v>
      </c>
      <c r="FJ144" s="22">
        <v>85.163529999999994</v>
      </c>
      <c r="FK144" s="22">
        <v>86.102209999999999</v>
      </c>
      <c r="FL144" s="22">
        <v>84.143100000000004</v>
      </c>
      <c r="FM144" s="22">
        <v>84.081770000000006</v>
      </c>
      <c r="FN144" s="22">
        <v>78.163529999999994</v>
      </c>
      <c r="FO144" s="22">
        <v>74.204419999999999</v>
      </c>
      <c r="FP144" s="22">
        <v>74.143100000000004</v>
      </c>
      <c r="FQ144" s="22">
        <v>73.163529999999994</v>
      </c>
      <c r="FR144" s="22">
        <v>72.183980000000005</v>
      </c>
      <c r="FS144" s="22">
        <v>2.2434949999999998</v>
      </c>
      <c r="FT144" s="22">
        <v>0.1030485</v>
      </c>
      <c r="FU144" s="22">
        <v>0.15666849999999999</v>
      </c>
    </row>
    <row r="145" spans="1:177" x14ac:dyDescent="0.3">
      <c r="A145" s="13" t="s">
        <v>226</v>
      </c>
      <c r="B145" s="13" t="s">
        <v>0</v>
      </c>
      <c r="C145" s="13" t="s">
        <v>264</v>
      </c>
      <c r="D145" s="34" t="s">
        <v>253</v>
      </c>
      <c r="E145" s="23" t="s">
        <v>221</v>
      </c>
      <c r="F145" s="23">
        <v>5559</v>
      </c>
      <c r="G145" s="22">
        <v>5.5393739999999996</v>
      </c>
      <c r="H145" s="22">
        <v>4.9581999999999997</v>
      </c>
      <c r="I145" s="22">
        <v>4.4740440000000001</v>
      </c>
      <c r="J145" s="22">
        <v>4.2143420000000003</v>
      </c>
      <c r="K145" s="22">
        <v>4.0535019999999999</v>
      </c>
      <c r="L145" s="22">
        <v>4.1790900000000004</v>
      </c>
      <c r="M145" s="22">
        <v>4.5210480000000004</v>
      </c>
      <c r="N145" s="22">
        <v>4.3001149999999999</v>
      </c>
      <c r="O145" s="22">
        <v>3.8646410000000002</v>
      </c>
      <c r="P145" s="22">
        <v>3.3150620000000002</v>
      </c>
      <c r="Q145" s="22">
        <v>3.0959270000000001</v>
      </c>
      <c r="R145" s="22">
        <v>3.320837</v>
      </c>
      <c r="S145" s="22">
        <v>4.0558069999999997</v>
      </c>
      <c r="T145" s="22">
        <v>4.6923269999999997</v>
      </c>
      <c r="U145" s="22">
        <v>5.7348090000000003</v>
      </c>
      <c r="V145" s="22">
        <v>7.2487329999999996</v>
      </c>
      <c r="W145" s="22">
        <v>8.5352040000000002</v>
      </c>
      <c r="X145" s="22">
        <v>9.8685410000000005</v>
      </c>
      <c r="Y145" s="22">
        <v>10.581440000000001</v>
      </c>
      <c r="Z145" s="22">
        <v>10.645899999999999</v>
      </c>
      <c r="AA145" s="22">
        <v>10.405810000000001</v>
      </c>
      <c r="AB145" s="22">
        <v>9.8070470000000007</v>
      </c>
      <c r="AC145" s="22">
        <v>8.5061979999999995</v>
      </c>
      <c r="AD145" s="22">
        <v>7.19184</v>
      </c>
      <c r="AE145" s="22">
        <v>-0.50338530000000004</v>
      </c>
      <c r="AF145" s="22">
        <v>-0.45527960000000001</v>
      </c>
      <c r="AG145" s="22">
        <v>-0.37441999999999998</v>
      </c>
      <c r="AH145" s="22">
        <v>-0.35537649999999998</v>
      </c>
      <c r="AI145" s="22">
        <v>-0.32837110000000003</v>
      </c>
      <c r="AJ145" s="22">
        <v>-0.27913680000000002</v>
      </c>
      <c r="AK145" s="22">
        <v>-0.2326636</v>
      </c>
      <c r="AL145" s="22">
        <v>-0.11979860000000001</v>
      </c>
      <c r="AM145" s="22">
        <v>-6.2890600000000005E-2</v>
      </c>
      <c r="AN145" s="22">
        <v>-2.1370699999999999E-2</v>
      </c>
      <c r="AO145" s="22">
        <v>-0.1143242</v>
      </c>
      <c r="AP145" s="22">
        <v>-0.32679550000000002</v>
      </c>
      <c r="AQ145" s="22">
        <v>-0.108889</v>
      </c>
      <c r="AR145" s="22">
        <v>-0.16435440000000001</v>
      </c>
      <c r="AS145" s="22">
        <v>-0.19264200000000001</v>
      </c>
      <c r="AT145" s="22">
        <v>4.1713399999999998E-2</v>
      </c>
      <c r="AU145" s="22">
        <v>0.53324899999999997</v>
      </c>
      <c r="AV145" s="22">
        <v>0.58215399999999995</v>
      </c>
      <c r="AW145" s="22">
        <v>0.54717289999999996</v>
      </c>
      <c r="AX145" s="22">
        <v>0.56316849999999996</v>
      </c>
      <c r="AY145" s="22">
        <v>0.49265310000000001</v>
      </c>
      <c r="AZ145" s="22">
        <v>-0.1701993</v>
      </c>
      <c r="BA145" s="22">
        <v>-0.35424050000000001</v>
      </c>
      <c r="BB145" s="22">
        <v>-0.28674250000000001</v>
      </c>
      <c r="BC145" s="22">
        <v>-0.40487190000000001</v>
      </c>
      <c r="BD145" s="22">
        <v>-0.35909400000000002</v>
      </c>
      <c r="BE145" s="22">
        <v>-0.2867459</v>
      </c>
      <c r="BF145" s="22">
        <v>-0.27433990000000003</v>
      </c>
      <c r="BG145" s="22">
        <v>-0.24879989999999999</v>
      </c>
      <c r="BH145" s="22">
        <v>-0.20485149999999999</v>
      </c>
      <c r="BI145" s="22">
        <v>-0.15453049999999999</v>
      </c>
      <c r="BJ145" s="22">
        <v>-3.7916699999999998E-2</v>
      </c>
      <c r="BK145" s="22">
        <v>2.42577E-2</v>
      </c>
      <c r="BL145" s="22">
        <v>7.5793700000000006E-2</v>
      </c>
      <c r="BM145" s="22">
        <v>-9.9831E-3</v>
      </c>
      <c r="BN145" s="22">
        <v>-0.2060459</v>
      </c>
      <c r="BO145" s="22">
        <v>2.6235700000000001E-2</v>
      </c>
      <c r="BP145" s="22">
        <v>-2.21307E-2</v>
      </c>
      <c r="BQ145" s="22">
        <v>-4.3307600000000002E-2</v>
      </c>
      <c r="BR145" s="22">
        <v>0.19496959999999999</v>
      </c>
      <c r="BS145" s="22">
        <v>0.69005530000000004</v>
      </c>
      <c r="BT145" s="22">
        <v>0.73924800000000002</v>
      </c>
      <c r="BU145" s="22">
        <v>0.70232280000000002</v>
      </c>
      <c r="BV145" s="22">
        <v>0.70540049999999999</v>
      </c>
      <c r="BW145" s="22">
        <v>0.63286229999999999</v>
      </c>
      <c r="BX145" s="22">
        <v>-3.8721100000000001E-2</v>
      </c>
      <c r="BY145" s="22">
        <v>-0.2332822</v>
      </c>
      <c r="BZ145" s="22">
        <v>-0.18267639999999999</v>
      </c>
      <c r="CA145" s="22">
        <v>-0.33664179999999999</v>
      </c>
      <c r="CB145" s="22">
        <v>-0.29247600000000001</v>
      </c>
      <c r="CC145" s="22">
        <v>-0.2260231</v>
      </c>
      <c r="CD145" s="22">
        <v>-0.2182143</v>
      </c>
      <c r="CE145" s="22">
        <v>-0.19368920000000001</v>
      </c>
      <c r="CF145" s="22">
        <v>-0.1534017</v>
      </c>
      <c r="CG145" s="22">
        <v>-0.1004157</v>
      </c>
      <c r="CH145" s="22">
        <v>1.8794399999999999E-2</v>
      </c>
      <c r="CI145" s="22">
        <v>8.4616300000000005E-2</v>
      </c>
      <c r="CJ145" s="22">
        <v>0.14308950000000001</v>
      </c>
      <c r="CK145" s="22">
        <v>6.22833E-2</v>
      </c>
      <c r="CL145" s="22">
        <v>-0.122415</v>
      </c>
      <c r="CM145" s="22">
        <v>0.1198226</v>
      </c>
      <c r="CN145" s="22">
        <v>7.6372899999999994E-2</v>
      </c>
      <c r="CO145" s="22">
        <v>6.0120899999999998E-2</v>
      </c>
      <c r="CP145" s="22">
        <v>0.30111450000000001</v>
      </c>
      <c r="CQ145" s="22">
        <v>0.7986588</v>
      </c>
      <c r="CR145" s="22">
        <v>0.84805079999999999</v>
      </c>
      <c r="CS145" s="22">
        <v>0.80977920000000003</v>
      </c>
      <c r="CT145" s="22">
        <v>0.80390980000000001</v>
      </c>
      <c r="CU145" s="22">
        <v>0.72997069999999997</v>
      </c>
      <c r="CV145" s="22">
        <v>5.2340299999999999E-2</v>
      </c>
      <c r="CW145" s="22">
        <v>-0.1495069</v>
      </c>
      <c r="CX145" s="22">
        <v>-0.1106005</v>
      </c>
      <c r="CY145" s="22">
        <v>-0.26841169999999998</v>
      </c>
      <c r="CZ145" s="22">
        <v>-0.22585810000000001</v>
      </c>
      <c r="DA145" s="22">
        <v>-0.16530030000000001</v>
      </c>
      <c r="DB145" s="22">
        <v>-0.1620886</v>
      </c>
      <c r="DC145" s="22">
        <v>-0.13857839999999999</v>
      </c>
      <c r="DD145" s="22">
        <v>-0.1019519</v>
      </c>
      <c r="DE145" s="22">
        <v>-4.6301000000000002E-2</v>
      </c>
      <c r="DF145" s="22">
        <v>7.5505500000000003E-2</v>
      </c>
      <c r="DG145" s="22">
        <v>0.14497489999999999</v>
      </c>
      <c r="DH145" s="22">
        <v>0.2103853</v>
      </c>
      <c r="DI145" s="22">
        <v>0.13454969999999999</v>
      </c>
      <c r="DJ145" s="22">
        <v>-3.8784199999999998E-2</v>
      </c>
      <c r="DK145" s="22">
        <v>0.2134096</v>
      </c>
      <c r="DL145" s="22">
        <v>0.17487649999999999</v>
      </c>
      <c r="DM145" s="22">
        <v>0.16354949999999999</v>
      </c>
      <c r="DN145" s="22">
        <v>0.40725929999999999</v>
      </c>
      <c r="DO145" s="22">
        <v>0.90726240000000002</v>
      </c>
      <c r="DP145" s="22">
        <v>0.95685350000000002</v>
      </c>
      <c r="DQ145" s="22">
        <v>0.91723560000000004</v>
      </c>
      <c r="DR145" s="22">
        <v>0.90241930000000004</v>
      </c>
      <c r="DS145" s="22">
        <v>0.82707920000000001</v>
      </c>
      <c r="DT145" s="22">
        <v>0.14340169999999999</v>
      </c>
      <c r="DU145" s="22">
        <v>-6.5731499999999998E-2</v>
      </c>
      <c r="DV145" s="22">
        <v>-3.8524599999999999E-2</v>
      </c>
      <c r="DW145" s="22">
        <v>-0.1698983</v>
      </c>
      <c r="DX145" s="22">
        <v>-0.12967239999999999</v>
      </c>
      <c r="DY145" s="22">
        <v>-7.7626299999999995E-2</v>
      </c>
      <c r="DZ145" s="22">
        <v>-8.1052100000000002E-2</v>
      </c>
      <c r="EA145" s="22">
        <v>-5.9007200000000003E-2</v>
      </c>
      <c r="EB145" s="22">
        <v>-2.76666E-2</v>
      </c>
      <c r="EC145" s="22">
        <v>3.1832199999999998E-2</v>
      </c>
      <c r="ED145" s="22">
        <v>0.15738730000000001</v>
      </c>
      <c r="EE145" s="22">
        <v>0.2321232</v>
      </c>
      <c r="EF145" s="22">
        <v>0.30754969999999998</v>
      </c>
      <c r="EG145" s="22">
        <v>0.23889079999999999</v>
      </c>
      <c r="EH145" s="22">
        <v>8.1965499999999997E-2</v>
      </c>
      <c r="EI145" s="22">
        <v>0.34853430000000002</v>
      </c>
      <c r="EJ145" s="22">
        <v>0.3171002</v>
      </c>
      <c r="EK145" s="22">
        <v>0.31288389999999999</v>
      </c>
      <c r="EL145" s="22">
        <v>0.56051550000000006</v>
      </c>
      <c r="EM145" s="22">
        <v>1.0640689999999999</v>
      </c>
      <c r="EN145" s="22">
        <v>1.1139479999999999</v>
      </c>
      <c r="EO145" s="22">
        <v>1.0723860000000001</v>
      </c>
      <c r="EP145" s="22">
        <v>1.044651</v>
      </c>
      <c r="EQ145" s="22">
        <v>0.96728829999999999</v>
      </c>
      <c r="ER145" s="22">
        <v>0.27487990000000001</v>
      </c>
      <c r="ES145" s="22">
        <v>5.52268E-2</v>
      </c>
      <c r="ET145" s="22">
        <v>6.5541600000000005E-2</v>
      </c>
      <c r="EU145" s="22">
        <v>72.976489999999998</v>
      </c>
      <c r="EV145" s="22">
        <v>71.981200000000001</v>
      </c>
      <c r="EW145" s="22">
        <v>70.985889999999998</v>
      </c>
      <c r="EX145" s="22">
        <v>67.9953</v>
      </c>
      <c r="EY145" s="22">
        <v>68.990600000000001</v>
      </c>
      <c r="EZ145" s="22">
        <v>70.981200000000001</v>
      </c>
      <c r="FA145" s="22">
        <v>70.981200000000001</v>
      </c>
      <c r="FB145" s="22">
        <v>71.981200000000001</v>
      </c>
      <c r="FC145" s="22">
        <v>77.981200000000001</v>
      </c>
      <c r="FD145" s="22">
        <v>85.981200000000001</v>
      </c>
      <c r="FE145" s="22">
        <v>89.976489999999998</v>
      </c>
      <c r="FF145" s="22">
        <v>91.985900000000001</v>
      </c>
      <c r="FG145" s="22">
        <v>94.985900000000001</v>
      </c>
      <c r="FH145" s="22">
        <v>93.009399999999999</v>
      </c>
      <c r="FI145" s="22">
        <v>94.0047</v>
      </c>
      <c r="FJ145" s="22">
        <v>93.014099999999999</v>
      </c>
      <c r="FK145" s="22">
        <v>91.014099999999999</v>
      </c>
      <c r="FL145" s="22">
        <v>90.014099999999999</v>
      </c>
      <c r="FM145" s="22">
        <v>86.009399999999999</v>
      </c>
      <c r="FN145" s="22">
        <v>82.014099999999999</v>
      </c>
      <c r="FO145" s="22">
        <v>78.018799999999999</v>
      </c>
      <c r="FP145" s="22">
        <v>77.009399999999999</v>
      </c>
      <c r="FQ145" s="22">
        <v>74.9953</v>
      </c>
      <c r="FR145" s="22">
        <v>74.985900000000001</v>
      </c>
      <c r="FS145" s="22">
        <v>2.0070779999999999</v>
      </c>
      <c r="FT145" s="22">
        <v>9.5299300000000003E-2</v>
      </c>
      <c r="FU145" s="22">
        <v>0.1619456</v>
      </c>
    </row>
    <row r="146" spans="1:177" x14ac:dyDescent="0.3">
      <c r="A146" s="13" t="s">
        <v>226</v>
      </c>
      <c r="B146" s="13" t="s">
        <v>199</v>
      </c>
      <c r="C146" s="13" t="s">
        <v>263</v>
      </c>
      <c r="D146" s="34" t="s">
        <v>230</v>
      </c>
      <c r="E146" s="23" t="s">
        <v>219</v>
      </c>
      <c r="F146" s="23">
        <v>4436</v>
      </c>
      <c r="G146" s="22">
        <v>0.87601980000000002</v>
      </c>
      <c r="H146" s="22">
        <v>0.69868680000000005</v>
      </c>
      <c r="I146" s="22">
        <v>0.55731580000000003</v>
      </c>
      <c r="J146" s="22">
        <v>0.59919770000000006</v>
      </c>
      <c r="K146" s="22">
        <v>0.58192549999999998</v>
      </c>
      <c r="L146" s="22">
        <v>0.64833149999999995</v>
      </c>
      <c r="M146" s="22">
        <v>0.76911949999999996</v>
      </c>
      <c r="N146" s="22">
        <v>0.48004520000000001</v>
      </c>
      <c r="O146" s="22">
        <v>-6.2045999999999997E-2</v>
      </c>
      <c r="P146" s="22">
        <v>-0.69128089999999998</v>
      </c>
      <c r="Q146" s="22">
        <v>-1.227079</v>
      </c>
      <c r="R146" s="22">
        <v>-1.5697140000000001</v>
      </c>
      <c r="S146" s="22">
        <v>-1.8001020000000001</v>
      </c>
      <c r="T146" s="22">
        <v>-1.977617</v>
      </c>
      <c r="U146" s="22">
        <v>-1.841769</v>
      </c>
      <c r="V146" s="22">
        <v>-1.3763920000000001</v>
      </c>
      <c r="W146" s="22">
        <v>-0.66058430000000001</v>
      </c>
      <c r="X146" s="22">
        <v>0.16867570000000001</v>
      </c>
      <c r="Y146" s="22">
        <v>0.77152350000000003</v>
      </c>
      <c r="Z146" s="22">
        <v>1.1380429999999999</v>
      </c>
      <c r="AA146" s="22">
        <v>1.153025</v>
      </c>
      <c r="AB146" s="22">
        <v>1.0819529999999999</v>
      </c>
      <c r="AC146" s="22">
        <v>0.99906870000000003</v>
      </c>
      <c r="AD146" s="22">
        <v>0.86156560000000004</v>
      </c>
      <c r="AE146" s="22">
        <v>-3.888E-3</v>
      </c>
      <c r="AF146" s="22">
        <v>-0.1008637</v>
      </c>
      <c r="AG146" s="22">
        <v>-0.25712859999999998</v>
      </c>
      <c r="AH146" s="22">
        <v>-0.1373318</v>
      </c>
      <c r="AI146" s="22">
        <v>-0.15690950000000001</v>
      </c>
      <c r="AJ146" s="22">
        <v>-6.6728599999999999E-2</v>
      </c>
      <c r="AK146" s="22">
        <v>-4.5279100000000003E-2</v>
      </c>
      <c r="AL146" s="22">
        <v>-6.7869100000000002E-2</v>
      </c>
      <c r="AM146" s="22">
        <v>-6.5591300000000005E-2</v>
      </c>
      <c r="AN146" s="22">
        <v>-4.3015600000000001E-2</v>
      </c>
      <c r="AO146" s="22">
        <v>-2.27032E-2</v>
      </c>
      <c r="AP146" s="22">
        <v>1.2658300000000001E-2</v>
      </c>
      <c r="AQ146" s="22">
        <v>4.70765E-2</v>
      </c>
      <c r="AR146" s="22">
        <v>-1.3969000000000001E-2</v>
      </c>
      <c r="AS146" s="22">
        <v>-0.11357009999999999</v>
      </c>
      <c r="AT146" s="22">
        <v>3.9447299999999998E-2</v>
      </c>
      <c r="AU146" s="22">
        <v>0.1074267</v>
      </c>
      <c r="AV146" s="22">
        <v>0.1097919</v>
      </c>
      <c r="AW146" s="22">
        <v>-4.0876999999999997E-3</v>
      </c>
      <c r="AX146" s="22">
        <v>1.05982E-2</v>
      </c>
      <c r="AY146" s="22">
        <v>-4.6769999999999998E-4</v>
      </c>
      <c r="AZ146" s="22">
        <v>-1.6433E-2</v>
      </c>
      <c r="BA146" s="22">
        <v>1.7623400000000001E-2</v>
      </c>
      <c r="BB146" s="22">
        <v>8.2211000000000003E-3</v>
      </c>
      <c r="BC146" s="22">
        <v>7.5757099999999994E-2</v>
      </c>
      <c r="BD146" s="22">
        <v>-3.9976900000000003E-2</v>
      </c>
      <c r="BE146" s="22">
        <v>-0.15939229999999999</v>
      </c>
      <c r="BF146" s="22">
        <v>-6.3907099999999994E-2</v>
      </c>
      <c r="BG146" s="22">
        <v>-7.3116399999999998E-2</v>
      </c>
      <c r="BH146" s="22">
        <v>-1.5949600000000001E-2</v>
      </c>
      <c r="BI146" s="22">
        <v>1.7815399999999999E-2</v>
      </c>
      <c r="BJ146" s="22">
        <v>-2.6854699999999999E-2</v>
      </c>
      <c r="BK146" s="22">
        <v>-3.1020099999999998E-2</v>
      </c>
      <c r="BL146" s="22">
        <v>6.0607999999999999E-3</v>
      </c>
      <c r="BM146" s="22">
        <v>4.1126099999999999E-2</v>
      </c>
      <c r="BN146" s="22">
        <v>8.9664900000000006E-2</v>
      </c>
      <c r="BO146" s="22">
        <v>0.12742139999999999</v>
      </c>
      <c r="BP146" s="22">
        <v>4.33271E-2</v>
      </c>
      <c r="BQ146" s="22">
        <v>-3.5548200000000002E-2</v>
      </c>
      <c r="BR146" s="22">
        <v>9.2366400000000001E-2</v>
      </c>
      <c r="BS146" s="22">
        <v>0.15977440000000001</v>
      </c>
      <c r="BT146" s="22">
        <v>0.17226089999999999</v>
      </c>
      <c r="BU146" s="22">
        <v>7.3963000000000001E-2</v>
      </c>
      <c r="BV146" s="22">
        <v>8.1691E-2</v>
      </c>
      <c r="BW146" s="22">
        <v>5.8442500000000001E-2</v>
      </c>
      <c r="BX146" s="22">
        <v>4.3851099999999997E-2</v>
      </c>
      <c r="BY146" s="22">
        <v>7.90825E-2</v>
      </c>
      <c r="BZ146" s="22">
        <v>6.8987400000000004E-2</v>
      </c>
      <c r="CA146" s="22">
        <v>0.13091900000000001</v>
      </c>
      <c r="CB146" s="22">
        <v>2.1930999999999999E-3</v>
      </c>
      <c r="CC146" s="22">
        <v>-9.1700400000000001E-2</v>
      </c>
      <c r="CD146" s="22">
        <v>-1.3053500000000001E-2</v>
      </c>
      <c r="CE146" s="22">
        <v>-1.5081499999999999E-2</v>
      </c>
      <c r="CF146" s="22">
        <v>1.9219900000000002E-2</v>
      </c>
      <c r="CG146" s="22">
        <v>6.15145E-2</v>
      </c>
      <c r="CH146" s="22">
        <v>1.5518000000000001E-3</v>
      </c>
      <c r="CI146" s="22">
        <v>-7.0762000000000004E-3</v>
      </c>
      <c r="CJ146" s="22">
        <v>4.0051000000000003E-2</v>
      </c>
      <c r="CK146" s="22">
        <v>8.5334099999999996E-2</v>
      </c>
      <c r="CL146" s="22">
        <v>0.1429994</v>
      </c>
      <c r="CM146" s="22">
        <v>0.18306800000000001</v>
      </c>
      <c r="CN146" s="22">
        <v>8.3010200000000006E-2</v>
      </c>
      <c r="CO146" s="22">
        <v>1.8489599999999998E-2</v>
      </c>
      <c r="CP146" s="22">
        <v>0.12901799999999999</v>
      </c>
      <c r="CQ146" s="22">
        <v>0.19603029999999999</v>
      </c>
      <c r="CR146" s="22">
        <v>0.21552679999999999</v>
      </c>
      <c r="CS146" s="22">
        <v>0.12802069999999999</v>
      </c>
      <c r="CT146" s="22">
        <v>0.13092960000000001</v>
      </c>
      <c r="CU146" s="22">
        <v>9.9243499999999998E-2</v>
      </c>
      <c r="CV146" s="22">
        <v>8.5603700000000005E-2</v>
      </c>
      <c r="CW146" s="22">
        <v>0.1216489</v>
      </c>
      <c r="CX146" s="22">
        <v>0.11107400000000001</v>
      </c>
      <c r="CY146" s="22">
        <v>0.18608089999999999</v>
      </c>
      <c r="CZ146" s="22">
        <v>4.4363100000000003E-2</v>
      </c>
      <c r="DA146" s="22">
        <v>-2.4008499999999999E-2</v>
      </c>
      <c r="DB146" s="22">
        <v>3.7800199999999999E-2</v>
      </c>
      <c r="DC146" s="22">
        <v>4.2953400000000003E-2</v>
      </c>
      <c r="DD146" s="22">
        <v>5.4389300000000002E-2</v>
      </c>
      <c r="DE146" s="22">
        <v>0.1052136</v>
      </c>
      <c r="DF146" s="22">
        <v>2.9958200000000001E-2</v>
      </c>
      <c r="DG146" s="22">
        <v>1.6867799999999999E-2</v>
      </c>
      <c r="DH146" s="22">
        <v>7.4041200000000001E-2</v>
      </c>
      <c r="DI146" s="22">
        <v>0.12954209999999999</v>
      </c>
      <c r="DJ146" s="22">
        <v>0.1963338</v>
      </c>
      <c r="DK146" s="22">
        <v>0.2387146</v>
      </c>
      <c r="DL146" s="22">
        <v>0.12269330000000001</v>
      </c>
      <c r="DM146" s="22">
        <v>7.2527400000000006E-2</v>
      </c>
      <c r="DN146" s="22">
        <v>0.1656696</v>
      </c>
      <c r="DO146" s="22">
        <v>0.2322862</v>
      </c>
      <c r="DP146" s="22">
        <v>0.25879259999999998</v>
      </c>
      <c r="DQ146" s="22">
        <v>0.1820784</v>
      </c>
      <c r="DR146" s="22">
        <v>0.1801683</v>
      </c>
      <c r="DS146" s="22">
        <v>0.14004449999999999</v>
      </c>
      <c r="DT146" s="22">
        <v>0.12735630000000001</v>
      </c>
      <c r="DU146" s="22">
        <v>0.16421540000000001</v>
      </c>
      <c r="DV146" s="22">
        <v>0.1531605</v>
      </c>
      <c r="DW146" s="22">
        <v>0.26572600000000002</v>
      </c>
      <c r="DX146" s="22">
        <v>0.10524989999999999</v>
      </c>
      <c r="DY146" s="22">
        <v>7.3727799999999996E-2</v>
      </c>
      <c r="DZ146" s="22">
        <v>0.1112249</v>
      </c>
      <c r="EA146" s="22">
        <v>0.12674650000000001</v>
      </c>
      <c r="EB146" s="22">
        <v>0.1051684</v>
      </c>
      <c r="EC146" s="22">
        <v>0.16830809999999999</v>
      </c>
      <c r="ED146" s="22">
        <v>7.0972599999999997E-2</v>
      </c>
      <c r="EE146" s="22">
        <v>5.1438999999999999E-2</v>
      </c>
      <c r="EF146" s="22">
        <v>0.12311759999999999</v>
      </c>
      <c r="EG146" s="22">
        <v>0.1933714</v>
      </c>
      <c r="EH146" s="22">
        <v>0.27334029999999998</v>
      </c>
      <c r="EI146" s="22">
        <v>0.3190596</v>
      </c>
      <c r="EJ146" s="22">
        <v>0.17998929999999999</v>
      </c>
      <c r="EK146" s="22">
        <v>0.1505494</v>
      </c>
      <c r="EL146" s="22">
        <v>0.2185887</v>
      </c>
      <c r="EM146" s="22">
        <v>0.284634</v>
      </c>
      <c r="EN146" s="22">
        <v>0.32126159999999998</v>
      </c>
      <c r="EO146" s="22">
        <v>0.2601291</v>
      </c>
      <c r="EP146" s="22">
        <v>0.25126110000000001</v>
      </c>
      <c r="EQ146" s="22">
        <v>0.19895470000000001</v>
      </c>
      <c r="ER146" s="22">
        <v>0.18764040000000001</v>
      </c>
      <c r="ES146" s="22">
        <v>0.2256745</v>
      </c>
      <c r="ET146" s="22">
        <v>0.2139268</v>
      </c>
      <c r="EU146" s="22">
        <v>53.488819999999997</v>
      </c>
      <c r="EV146" s="22">
        <v>53.212899999999998</v>
      </c>
      <c r="EW146" s="22">
        <v>52.179310000000001</v>
      </c>
      <c r="EX146" s="22">
        <v>51.854619999999997</v>
      </c>
      <c r="EY146" s="22">
        <v>51.436709999999998</v>
      </c>
      <c r="EZ146" s="22">
        <v>51.151519999999998</v>
      </c>
      <c r="FA146" s="22">
        <v>50.589060000000003</v>
      </c>
      <c r="FB146" s="22">
        <v>51.304729999999999</v>
      </c>
      <c r="FC146" s="22">
        <v>55.623449999999998</v>
      </c>
      <c r="FD146" s="22">
        <v>60.842550000000003</v>
      </c>
      <c r="FE146" s="22">
        <v>65.095489999999998</v>
      </c>
      <c r="FF146" s="22">
        <v>67.936520000000002</v>
      </c>
      <c r="FG146" s="22">
        <v>68.863879999999995</v>
      </c>
      <c r="FH146" s="22">
        <v>70.042609999999996</v>
      </c>
      <c r="FI146" s="22">
        <v>69.812989999999999</v>
      </c>
      <c r="FJ146" s="22">
        <v>69.273390000000006</v>
      </c>
      <c r="FK146" s="22">
        <v>67.974010000000007</v>
      </c>
      <c r="FL146" s="22">
        <v>66.891159999999999</v>
      </c>
      <c r="FM146" s="22">
        <v>64.604640000000003</v>
      </c>
      <c r="FN146" s="22">
        <v>61.10116</v>
      </c>
      <c r="FO146" s="22">
        <v>57.683149999999998</v>
      </c>
      <c r="FP146" s="22">
        <v>56.278709999999997</v>
      </c>
      <c r="FQ146" s="22">
        <v>55.397620000000003</v>
      </c>
      <c r="FR146" s="22">
        <v>54.143650000000001</v>
      </c>
      <c r="FS146" s="22">
        <v>1.206623</v>
      </c>
      <c r="FT146" s="22">
        <v>4.3224800000000001E-2</v>
      </c>
      <c r="FU146" s="22">
        <v>7.68427E-2</v>
      </c>
    </row>
    <row r="147" spans="1:177" x14ac:dyDescent="0.3">
      <c r="A147" s="13" t="s">
        <v>226</v>
      </c>
      <c r="B147" s="13" t="s">
        <v>199</v>
      </c>
      <c r="C147" s="13" t="s">
        <v>263</v>
      </c>
      <c r="D147" s="34" t="s">
        <v>230</v>
      </c>
      <c r="E147" s="23" t="s">
        <v>220</v>
      </c>
      <c r="F147" s="23">
        <v>2178</v>
      </c>
      <c r="G147" s="22">
        <v>0.87489899999999998</v>
      </c>
      <c r="H147" s="22">
        <v>0.72432739999999995</v>
      </c>
      <c r="I147" s="22">
        <v>0.7134258</v>
      </c>
      <c r="J147" s="22">
        <v>0.64657200000000004</v>
      </c>
      <c r="K147" s="22">
        <v>0.59801329999999997</v>
      </c>
      <c r="L147" s="22">
        <v>0.5457206</v>
      </c>
      <c r="M147" s="22">
        <v>0.65834720000000002</v>
      </c>
      <c r="N147" s="22">
        <v>0.47526200000000002</v>
      </c>
      <c r="O147" s="22">
        <v>0.1146793</v>
      </c>
      <c r="P147" s="22">
        <v>-0.31160480000000002</v>
      </c>
      <c r="Q147" s="22">
        <v>-0.79437400000000002</v>
      </c>
      <c r="R147" s="22">
        <v>-1.2716799999999999</v>
      </c>
      <c r="S147" s="22">
        <v>-1.5395300000000001</v>
      </c>
      <c r="T147" s="22">
        <v>-1.6337520000000001</v>
      </c>
      <c r="U147" s="22">
        <v>-1.4736860000000001</v>
      </c>
      <c r="V147" s="22">
        <v>-1.231646</v>
      </c>
      <c r="W147" s="22">
        <v>-0.57567630000000003</v>
      </c>
      <c r="X147" s="22">
        <v>0.1574296</v>
      </c>
      <c r="Y147" s="22">
        <v>0.63450309999999999</v>
      </c>
      <c r="Z147" s="22">
        <v>1.0314449999999999</v>
      </c>
      <c r="AA147" s="22">
        <v>1.0996589999999999</v>
      </c>
      <c r="AB147" s="22">
        <v>1.035792</v>
      </c>
      <c r="AC147" s="22">
        <v>0.9937127</v>
      </c>
      <c r="AD147" s="22">
        <v>0.81228460000000002</v>
      </c>
      <c r="AE147" s="22">
        <v>-6.2745400000000007E-2</v>
      </c>
      <c r="AF147" s="22">
        <v>-0.1034421</v>
      </c>
      <c r="AG147" s="22">
        <v>-4.6307500000000001E-2</v>
      </c>
      <c r="AH147" s="22">
        <v>-5.3812800000000001E-2</v>
      </c>
      <c r="AI147" s="22">
        <v>-7.7869499999999994E-2</v>
      </c>
      <c r="AJ147" s="22">
        <v>-0.15662880000000001</v>
      </c>
      <c r="AK147" s="22">
        <v>-0.15354979999999999</v>
      </c>
      <c r="AL147" s="22">
        <v>-0.10860060000000001</v>
      </c>
      <c r="AM147" s="22">
        <v>-3.0779600000000001E-2</v>
      </c>
      <c r="AN147" s="22">
        <v>5.5100400000000001E-2</v>
      </c>
      <c r="AO147" s="22">
        <v>5.9321699999999998E-2</v>
      </c>
      <c r="AP147" s="22">
        <v>1.7735299999999999E-2</v>
      </c>
      <c r="AQ147" s="22">
        <v>3.7767099999999998E-2</v>
      </c>
      <c r="AR147" s="22">
        <v>3.0649599999999999E-2</v>
      </c>
      <c r="AS147" s="22">
        <v>4.2304500000000002E-2</v>
      </c>
      <c r="AT147" s="22">
        <v>-7.7092999999999997E-3</v>
      </c>
      <c r="AU147" s="22">
        <v>2.26214E-2</v>
      </c>
      <c r="AV147" s="22">
        <v>3.0997E-2</v>
      </c>
      <c r="AW147" s="22">
        <v>-0.1368366</v>
      </c>
      <c r="AX147" s="22">
        <v>-7.0440500000000003E-2</v>
      </c>
      <c r="AY147" s="22">
        <v>-4.7948900000000003E-2</v>
      </c>
      <c r="AZ147" s="22">
        <v>-4.4268200000000001E-2</v>
      </c>
      <c r="BA147" s="22">
        <v>-2.1045100000000001E-2</v>
      </c>
      <c r="BB147" s="22">
        <v>-3.2298399999999998E-2</v>
      </c>
      <c r="BC147" s="22">
        <v>2.6374000000000002E-2</v>
      </c>
      <c r="BD147" s="22">
        <v>-4.8772599999999999E-2</v>
      </c>
      <c r="BE147" s="22">
        <v>3.9861999999999996E-3</v>
      </c>
      <c r="BF147" s="22">
        <v>-7.6043999999999999E-3</v>
      </c>
      <c r="BG147" s="22">
        <v>-2.5961999999999999E-2</v>
      </c>
      <c r="BH147" s="22">
        <v>-0.1004828</v>
      </c>
      <c r="BI147" s="22">
        <v>-8.3606E-2</v>
      </c>
      <c r="BJ147" s="22">
        <v>-6.46505E-2</v>
      </c>
      <c r="BK147" s="22">
        <v>9.8572E-3</v>
      </c>
      <c r="BL147" s="22">
        <v>0.127025</v>
      </c>
      <c r="BM147" s="22">
        <v>0.16294059999999999</v>
      </c>
      <c r="BN147" s="22">
        <v>0.11744540000000001</v>
      </c>
      <c r="BO147" s="22">
        <v>0.13945540000000001</v>
      </c>
      <c r="BP147" s="22">
        <v>0.1075731</v>
      </c>
      <c r="BQ147" s="22">
        <v>0.1090825</v>
      </c>
      <c r="BR147" s="22">
        <v>4.4237899999999997E-2</v>
      </c>
      <c r="BS147" s="22">
        <v>8.1039100000000003E-2</v>
      </c>
      <c r="BT147" s="22">
        <v>8.6635100000000007E-2</v>
      </c>
      <c r="BU147" s="22">
        <v>-6.7006499999999997E-2</v>
      </c>
      <c r="BV147" s="22">
        <v>-8.5111000000000006E-3</v>
      </c>
      <c r="BW147" s="22">
        <v>1.05603E-2</v>
      </c>
      <c r="BX147" s="22">
        <v>7.6480000000000003E-3</v>
      </c>
      <c r="BY147" s="22">
        <v>6.1317499999999997E-2</v>
      </c>
      <c r="BZ147" s="22">
        <v>1.94843E-2</v>
      </c>
      <c r="CA147" s="22">
        <v>8.8097800000000004E-2</v>
      </c>
      <c r="CB147" s="22">
        <v>-1.09087E-2</v>
      </c>
      <c r="CC147" s="22">
        <v>3.88195E-2</v>
      </c>
      <c r="CD147" s="22">
        <v>2.4399400000000002E-2</v>
      </c>
      <c r="CE147" s="22">
        <v>9.9891000000000008E-3</v>
      </c>
      <c r="CF147" s="22">
        <v>-6.1596199999999997E-2</v>
      </c>
      <c r="CG147" s="22">
        <v>-3.5163100000000003E-2</v>
      </c>
      <c r="CH147" s="22">
        <v>-3.42108E-2</v>
      </c>
      <c r="CI147" s="22">
        <v>3.8002099999999997E-2</v>
      </c>
      <c r="CJ147" s="22">
        <v>0.17683969999999999</v>
      </c>
      <c r="CK147" s="22">
        <v>0.23470669999999999</v>
      </c>
      <c r="CL147" s="22">
        <v>0.18650430000000001</v>
      </c>
      <c r="CM147" s="22">
        <v>0.2098843</v>
      </c>
      <c r="CN147" s="22">
        <v>0.16084999999999999</v>
      </c>
      <c r="CO147" s="22">
        <v>0.15533279999999999</v>
      </c>
      <c r="CP147" s="22">
        <v>8.0216399999999993E-2</v>
      </c>
      <c r="CQ147" s="22">
        <v>0.1214991</v>
      </c>
      <c r="CR147" s="22">
        <v>0.1251699</v>
      </c>
      <c r="CS147" s="22">
        <v>-1.86424E-2</v>
      </c>
      <c r="CT147" s="22">
        <v>3.4381099999999998E-2</v>
      </c>
      <c r="CU147" s="22">
        <v>5.1083499999999997E-2</v>
      </c>
      <c r="CV147" s="22">
        <v>4.3604999999999998E-2</v>
      </c>
      <c r="CW147" s="22">
        <v>0.11836149999999999</v>
      </c>
      <c r="CX147" s="22">
        <v>5.5348899999999999E-2</v>
      </c>
      <c r="CY147" s="22">
        <v>0.1498215</v>
      </c>
      <c r="CZ147" s="22">
        <v>2.6955300000000001E-2</v>
      </c>
      <c r="DA147" s="22">
        <v>7.3652800000000004E-2</v>
      </c>
      <c r="DB147" s="22">
        <v>5.6403200000000001E-2</v>
      </c>
      <c r="DC147" s="22">
        <v>4.5940099999999998E-2</v>
      </c>
      <c r="DD147" s="22">
        <v>-2.2709699999999999E-2</v>
      </c>
      <c r="DE147" s="22">
        <v>1.32798E-2</v>
      </c>
      <c r="DF147" s="22">
        <v>-3.7710999999999999E-3</v>
      </c>
      <c r="DG147" s="22">
        <v>6.6146999999999997E-2</v>
      </c>
      <c r="DH147" s="22">
        <v>0.22665440000000001</v>
      </c>
      <c r="DI147" s="22">
        <v>0.30647279999999999</v>
      </c>
      <c r="DJ147" s="22">
        <v>0.25556319999999999</v>
      </c>
      <c r="DK147" s="22">
        <v>0.28031329999999999</v>
      </c>
      <c r="DL147" s="22">
        <v>0.21412700000000001</v>
      </c>
      <c r="DM147" s="22">
        <v>0.20158300000000001</v>
      </c>
      <c r="DN147" s="22">
        <v>0.1161949</v>
      </c>
      <c r="DO147" s="22">
        <v>0.16195909999999999</v>
      </c>
      <c r="DP147" s="22">
        <v>0.16370470000000001</v>
      </c>
      <c r="DQ147" s="22">
        <v>2.97218E-2</v>
      </c>
      <c r="DR147" s="22">
        <v>7.72732E-2</v>
      </c>
      <c r="DS147" s="22">
        <v>9.1606800000000002E-2</v>
      </c>
      <c r="DT147" s="22">
        <v>7.9561900000000005E-2</v>
      </c>
      <c r="DU147" s="22">
        <v>0.17540549999999999</v>
      </c>
      <c r="DV147" s="22">
        <v>9.1213500000000003E-2</v>
      </c>
      <c r="DW147" s="22">
        <v>0.23894090000000001</v>
      </c>
      <c r="DX147" s="22">
        <v>8.1624699999999994E-2</v>
      </c>
      <c r="DY147" s="22">
        <v>0.1239465</v>
      </c>
      <c r="DZ147" s="22">
        <v>0.1026116</v>
      </c>
      <c r="EA147" s="22">
        <v>9.7847600000000007E-2</v>
      </c>
      <c r="EB147" s="22">
        <v>3.3436300000000002E-2</v>
      </c>
      <c r="EC147" s="22">
        <v>8.3223599999999995E-2</v>
      </c>
      <c r="ED147" s="22">
        <v>4.0178999999999999E-2</v>
      </c>
      <c r="EE147" s="22">
        <v>0.1067839</v>
      </c>
      <c r="EF147" s="22">
        <v>0.29857889999999998</v>
      </c>
      <c r="EG147" s="22">
        <v>0.41009180000000001</v>
      </c>
      <c r="EH147" s="22">
        <v>0.35527330000000001</v>
      </c>
      <c r="EI147" s="22">
        <v>0.3820016</v>
      </c>
      <c r="EJ147" s="22">
        <v>0.29105059999999999</v>
      </c>
      <c r="EK147" s="22">
        <v>0.26836110000000002</v>
      </c>
      <c r="EL147" s="22">
        <v>0.16814209999999999</v>
      </c>
      <c r="EM147" s="22">
        <v>0.22037680000000001</v>
      </c>
      <c r="EN147" s="22">
        <v>0.2193428</v>
      </c>
      <c r="EO147" s="22">
        <v>9.9551899999999999E-2</v>
      </c>
      <c r="EP147" s="22">
        <v>0.13920260000000001</v>
      </c>
      <c r="EQ147" s="22">
        <v>0.1501159</v>
      </c>
      <c r="ER147" s="22">
        <v>0.13147809999999999</v>
      </c>
      <c r="ES147" s="22">
        <v>0.2577681</v>
      </c>
      <c r="ET147" s="22">
        <v>0.14299619999999999</v>
      </c>
      <c r="EU147" s="22">
        <v>55.937089999999998</v>
      </c>
      <c r="EV147" s="22">
        <v>55.603589999999997</v>
      </c>
      <c r="EW147" s="22">
        <v>55.056139999999999</v>
      </c>
      <c r="EX147" s="22">
        <v>55.005940000000002</v>
      </c>
      <c r="EY147" s="22">
        <v>54.470820000000003</v>
      </c>
      <c r="EZ147" s="22">
        <v>54.18197</v>
      </c>
      <c r="FA147" s="22">
        <v>53.651809999999998</v>
      </c>
      <c r="FB147" s="22">
        <v>54.336550000000003</v>
      </c>
      <c r="FC147" s="22">
        <v>57.44323</v>
      </c>
      <c r="FD147" s="22">
        <v>61.764099999999999</v>
      </c>
      <c r="FE147" s="22">
        <v>65.363839999999996</v>
      </c>
      <c r="FF147" s="22">
        <v>67.986859999999993</v>
      </c>
      <c r="FG147" s="22">
        <v>68.741010000000003</v>
      </c>
      <c r="FH147" s="22">
        <v>69.034000000000006</v>
      </c>
      <c r="FI147" s="22">
        <v>68.609110000000001</v>
      </c>
      <c r="FJ147" s="22">
        <v>68.108199999999997</v>
      </c>
      <c r="FK147" s="22">
        <v>67.080910000000003</v>
      </c>
      <c r="FL147" s="22">
        <v>66.138120000000001</v>
      </c>
      <c r="FM147" s="22">
        <v>64.150019999999998</v>
      </c>
      <c r="FN147" s="22">
        <v>60.970509999999997</v>
      </c>
      <c r="FO147" s="22">
        <v>58.577640000000002</v>
      </c>
      <c r="FP147" s="22">
        <v>57.663879999999999</v>
      </c>
      <c r="FQ147" s="22">
        <v>57.046430000000001</v>
      </c>
      <c r="FR147" s="22">
        <v>56.228679999999997</v>
      </c>
      <c r="FS147" s="22">
        <v>1.0639529999999999</v>
      </c>
      <c r="FT147" s="22">
        <v>4.0054199999999998E-2</v>
      </c>
      <c r="FU147" s="22">
        <v>6.0521699999999998E-2</v>
      </c>
    </row>
    <row r="148" spans="1:177" x14ac:dyDescent="0.3">
      <c r="A148" s="13" t="s">
        <v>226</v>
      </c>
      <c r="B148" s="13" t="s">
        <v>199</v>
      </c>
      <c r="C148" s="13" t="s">
        <v>263</v>
      </c>
      <c r="D148" s="34" t="s">
        <v>230</v>
      </c>
      <c r="E148" s="23" t="s">
        <v>221</v>
      </c>
      <c r="F148" s="23">
        <v>2258</v>
      </c>
      <c r="G148" s="22">
        <v>0.87048499999999995</v>
      </c>
      <c r="H148" s="22">
        <v>0.67699050000000005</v>
      </c>
      <c r="I148" s="22">
        <v>0.4185604</v>
      </c>
      <c r="J148" s="22">
        <v>0.55566819999999995</v>
      </c>
      <c r="K148" s="22">
        <v>0.57026290000000002</v>
      </c>
      <c r="L148" s="22">
        <v>0.73554180000000002</v>
      </c>
      <c r="M148" s="22">
        <v>0.86246339999999999</v>
      </c>
      <c r="N148" s="22">
        <v>0.47791159999999999</v>
      </c>
      <c r="O148" s="22">
        <v>-0.23661879999999999</v>
      </c>
      <c r="P148" s="22">
        <v>-1.0505930000000001</v>
      </c>
      <c r="Q148" s="22">
        <v>-1.6390119999999999</v>
      </c>
      <c r="R148" s="22">
        <v>-1.8517669999999999</v>
      </c>
      <c r="S148" s="22">
        <v>-2.0430419999999998</v>
      </c>
      <c r="T148" s="22">
        <v>-2.298902</v>
      </c>
      <c r="U148" s="22">
        <v>-2.1799230000000001</v>
      </c>
      <c r="V148" s="22">
        <v>-1.526321</v>
      </c>
      <c r="W148" s="22">
        <v>-0.7589979</v>
      </c>
      <c r="X148" s="22">
        <v>0.15707579999999999</v>
      </c>
      <c r="Y148" s="22">
        <v>0.87576039999999999</v>
      </c>
      <c r="Z148" s="22">
        <v>1.2275210000000001</v>
      </c>
      <c r="AA148" s="22">
        <v>1.1965730000000001</v>
      </c>
      <c r="AB148" s="22">
        <v>1.115483</v>
      </c>
      <c r="AC148" s="22">
        <v>1.0018579999999999</v>
      </c>
      <c r="AD148" s="22">
        <v>0.89529590000000003</v>
      </c>
      <c r="AE148" s="22">
        <v>-4.12767E-2</v>
      </c>
      <c r="AF148" s="22">
        <v>-0.15176509999999999</v>
      </c>
      <c r="AG148" s="22">
        <v>-0.49794719999999998</v>
      </c>
      <c r="AH148" s="22">
        <v>-0.2618914</v>
      </c>
      <c r="AI148" s="22">
        <v>-0.28555999999999998</v>
      </c>
      <c r="AJ148" s="22">
        <v>-4.9595899999999998E-2</v>
      </c>
      <c r="AK148" s="22">
        <v>-2.6046900000000001E-2</v>
      </c>
      <c r="AL148" s="22">
        <v>-7.9153200000000007E-2</v>
      </c>
      <c r="AM148" s="22">
        <v>-0.14742620000000001</v>
      </c>
      <c r="AN148" s="22">
        <v>-0.19762589999999999</v>
      </c>
      <c r="AO148" s="22">
        <v>-0.18283379999999999</v>
      </c>
      <c r="AP148" s="22">
        <v>-8.9409100000000005E-2</v>
      </c>
      <c r="AQ148" s="22">
        <v>-4.0915E-2</v>
      </c>
      <c r="AR148" s="22">
        <v>-0.1097742</v>
      </c>
      <c r="AS148" s="22">
        <v>-0.30146529999999999</v>
      </c>
      <c r="AT148" s="22">
        <v>1.9970000000000002E-2</v>
      </c>
      <c r="AU148" s="22">
        <v>0.1103464</v>
      </c>
      <c r="AV148" s="22">
        <v>0.1079386</v>
      </c>
      <c r="AW148" s="22">
        <v>2.91872E-2</v>
      </c>
      <c r="AX148" s="22">
        <v>1.22337E-2</v>
      </c>
      <c r="AY148" s="22">
        <v>-2.4334100000000001E-2</v>
      </c>
      <c r="AZ148" s="22">
        <v>-5.6534300000000003E-2</v>
      </c>
      <c r="BA148" s="22">
        <v>-3.3245799999999999E-2</v>
      </c>
      <c r="BB148" s="22">
        <v>-2.1361600000000001E-2</v>
      </c>
      <c r="BC148" s="22">
        <v>8.0759399999999995E-2</v>
      </c>
      <c r="BD148" s="22">
        <v>-5.1707700000000002E-2</v>
      </c>
      <c r="BE148" s="22">
        <v>-0.32538990000000001</v>
      </c>
      <c r="BF148" s="22">
        <v>-0.13500699999999999</v>
      </c>
      <c r="BG148" s="22">
        <v>-0.1379089</v>
      </c>
      <c r="BH148" s="22">
        <v>2.9980400000000001E-2</v>
      </c>
      <c r="BI148" s="22">
        <v>7.2599800000000006E-2</v>
      </c>
      <c r="BJ148" s="22">
        <v>-1.53653E-2</v>
      </c>
      <c r="BK148" s="22">
        <v>-9.2977199999999996E-2</v>
      </c>
      <c r="BL148" s="22">
        <v>-0.13170889999999999</v>
      </c>
      <c r="BM148" s="22">
        <v>-0.10684539999999999</v>
      </c>
      <c r="BN148" s="22">
        <v>2.6018400000000001E-2</v>
      </c>
      <c r="BO148" s="22">
        <v>8.1048700000000001E-2</v>
      </c>
      <c r="BP148" s="22">
        <v>-3.4290099999999997E-2</v>
      </c>
      <c r="BQ148" s="22">
        <v>-0.18060580000000001</v>
      </c>
      <c r="BR148" s="22">
        <v>0.10589850000000001</v>
      </c>
      <c r="BS148" s="22">
        <v>0.19338420000000001</v>
      </c>
      <c r="BT148" s="22">
        <v>0.2094694</v>
      </c>
      <c r="BU148" s="22">
        <v>0.15442230000000001</v>
      </c>
      <c r="BV148" s="22">
        <v>0.12951009999999999</v>
      </c>
      <c r="BW148" s="22">
        <v>7.1485300000000002E-2</v>
      </c>
      <c r="BX148" s="22">
        <v>4.4975099999999997E-2</v>
      </c>
      <c r="BY148" s="22">
        <v>5.8757299999999998E-2</v>
      </c>
      <c r="BZ148" s="22">
        <v>8.0396499999999996E-2</v>
      </c>
      <c r="CA148" s="22">
        <v>0.16528119999999999</v>
      </c>
      <c r="CB148" s="22">
        <v>1.7591699999999998E-2</v>
      </c>
      <c r="CC148" s="22">
        <v>-0.20587720000000001</v>
      </c>
      <c r="CD148" s="22">
        <v>-4.7127299999999997E-2</v>
      </c>
      <c r="CE148" s="22">
        <v>-3.5646299999999999E-2</v>
      </c>
      <c r="CF148" s="22">
        <v>8.5094699999999995E-2</v>
      </c>
      <c r="CG148" s="22">
        <v>0.1409222</v>
      </c>
      <c r="CH148" s="22">
        <v>2.8813999999999999E-2</v>
      </c>
      <c r="CI148" s="22">
        <v>-5.5266000000000003E-2</v>
      </c>
      <c r="CJ148" s="22">
        <v>-8.6054900000000004E-2</v>
      </c>
      <c r="CK148" s="22">
        <v>-5.4216E-2</v>
      </c>
      <c r="CL148" s="22">
        <v>0.1059631</v>
      </c>
      <c r="CM148" s="22">
        <v>0.16552049999999999</v>
      </c>
      <c r="CN148" s="22">
        <v>1.79899E-2</v>
      </c>
      <c r="CO148" s="22">
        <v>-9.6898799999999993E-2</v>
      </c>
      <c r="CP148" s="22">
        <v>0.16541230000000001</v>
      </c>
      <c r="CQ148" s="22">
        <v>0.25089600000000001</v>
      </c>
      <c r="CR148" s="22">
        <v>0.27978940000000002</v>
      </c>
      <c r="CS148" s="22">
        <v>0.24115980000000001</v>
      </c>
      <c r="CT148" s="22">
        <v>0.21073539999999999</v>
      </c>
      <c r="CU148" s="22">
        <v>0.13784959999999999</v>
      </c>
      <c r="CV148" s="22">
        <v>0.1152801</v>
      </c>
      <c r="CW148" s="22">
        <v>0.1224784</v>
      </c>
      <c r="CX148" s="22">
        <v>0.1508738</v>
      </c>
      <c r="CY148" s="22">
        <v>0.249803</v>
      </c>
      <c r="CZ148" s="22">
        <v>8.6891200000000002E-2</v>
      </c>
      <c r="DA148" s="22">
        <v>-8.6364499999999997E-2</v>
      </c>
      <c r="DB148" s="22">
        <v>4.0752400000000001E-2</v>
      </c>
      <c r="DC148" s="22">
        <v>6.6616400000000006E-2</v>
      </c>
      <c r="DD148" s="22">
        <v>0.1402091</v>
      </c>
      <c r="DE148" s="22">
        <v>0.20924470000000001</v>
      </c>
      <c r="DF148" s="22">
        <v>7.2993299999999997E-2</v>
      </c>
      <c r="DG148" s="22">
        <v>-1.7554799999999999E-2</v>
      </c>
      <c r="DH148" s="22">
        <v>-4.0400899999999997E-2</v>
      </c>
      <c r="DI148" s="22">
        <v>-1.5866999999999999E-3</v>
      </c>
      <c r="DJ148" s="22">
        <v>0.18590780000000001</v>
      </c>
      <c r="DK148" s="22">
        <v>0.2499922</v>
      </c>
      <c r="DL148" s="22">
        <v>7.0269899999999996E-2</v>
      </c>
      <c r="DM148" s="22">
        <v>-1.3191899999999999E-2</v>
      </c>
      <c r="DN148" s="22">
        <v>0.22492609999999999</v>
      </c>
      <c r="DO148" s="22">
        <v>0.30840770000000001</v>
      </c>
      <c r="DP148" s="22">
        <v>0.35010940000000002</v>
      </c>
      <c r="DQ148" s="22">
        <v>0.3278973</v>
      </c>
      <c r="DR148" s="22">
        <v>0.29196070000000002</v>
      </c>
      <c r="DS148" s="22">
        <v>0.2042139</v>
      </c>
      <c r="DT148" s="22">
        <v>0.18558520000000001</v>
      </c>
      <c r="DU148" s="22">
        <v>0.18619949999999999</v>
      </c>
      <c r="DV148" s="22">
        <v>0.2213511</v>
      </c>
      <c r="DW148" s="22">
        <v>0.37183899999999998</v>
      </c>
      <c r="DX148" s="22">
        <v>0.18694849999999999</v>
      </c>
      <c r="DY148" s="22">
        <v>8.61928E-2</v>
      </c>
      <c r="DZ148" s="22">
        <v>0.1676368</v>
      </c>
      <c r="EA148" s="22">
        <v>0.2142675</v>
      </c>
      <c r="EB148" s="22">
        <v>0.21978539999999999</v>
      </c>
      <c r="EC148" s="22">
        <v>0.30789139999999998</v>
      </c>
      <c r="ED148" s="22">
        <v>0.13678119999999999</v>
      </c>
      <c r="EE148" s="22">
        <v>3.6894200000000002E-2</v>
      </c>
      <c r="EF148" s="22">
        <v>2.5516199999999999E-2</v>
      </c>
      <c r="EG148" s="22">
        <v>7.4401800000000004E-2</v>
      </c>
      <c r="EH148" s="22">
        <v>0.30133529999999997</v>
      </c>
      <c r="EI148" s="22">
        <v>0.37195600000000001</v>
      </c>
      <c r="EJ148" s="22">
        <v>0.14575399999999999</v>
      </c>
      <c r="EK148" s="22">
        <v>0.1076676</v>
      </c>
      <c r="EL148" s="22">
        <v>0.31085449999999998</v>
      </c>
      <c r="EM148" s="22">
        <v>0.3914456</v>
      </c>
      <c r="EN148" s="22">
        <v>0.45164019999999999</v>
      </c>
      <c r="EO148" s="22">
        <v>0.45313249999999999</v>
      </c>
      <c r="EP148" s="22">
        <v>0.40923710000000002</v>
      </c>
      <c r="EQ148" s="22">
        <v>0.3000333</v>
      </c>
      <c r="ER148" s="22">
        <v>0.28709449999999997</v>
      </c>
      <c r="ES148" s="22">
        <v>0.27820260000000002</v>
      </c>
      <c r="ET148" s="22">
        <v>0.32310919999999999</v>
      </c>
      <c r="EU148" s="22">
        <v>51.102789999999999</v>
      </c>
      <c r="EV148" s="22">
        <v>50.883009999999999</v>
      </c>
      <c r="EW148" s="22">
        <v>49.375439999999998</v>
      </c>
      <c r="EX148" s="22">
        <v>48.783099999999997</v>
      </c>
      <c r="EY148" s="22">
        <v>48.479559999999999</v>
      </c>
      <c r="EZ148" s="22">
        <v>48.19791</v>
      </c>
      <c r="FA148" s="22">
        <v>47.603990000000003</v>
      </c>
      <c r="FB148" s="22">
        <v>48.349829999999997</v>
      </c>
      <c r="FC148" s="22">
        <v>53.849960000000003</v>
      </c>
      <c r="FD148" s="22">
        <v>59.94462</v>
      </c>
      <c r="FE148" s="22">
        <v>64.83417</v>
      </c>
      <c r="FF148" s="22">
        <v>67.887929999999997</v>
      </c>
      <c r="FG148" s="22">
        <v>68.98433</v>
      </c>
      <c r="FH148" s="22">
        <v>71.026560000000003</v>
      </c>
      <c r="FI148" s="22">
        <v>70.987350000000006</v>
      </c>
      <c r="FJ148" s="22">
        <v>70.41001</v>
      </c>
      <c r="FK148" s="22">
        <v>68.845359999999999</v>
      </c>
      <c r="FL148" s="22">
        <v>67.625969999999995</v>
      </c>
      <c r="FM148" s="22">
        <v>65.048550000000006</v>
      </c>
      <c r="FN148" s="22">
        <v>61.229340000000001</v>
      </c>
      <c r="FO148" s="22">
        <v>56.811880000000002</v>
      </c>
      <c r="FP148" s="22">
        <v>54.929029999999997</v>
      </c>
      <c r="FQ148" s="22">
        <v>53.79083</v>
      </c>
      <c r="FR148" s="22">
        <v>52.111660000000001</v>
      </c>
      <c r="FS148" s="22">
        <v>2.0076679999999998</v>
      </c>
      <c r="FT148" s="22">
        <v>7.0917300000000003E-2</v>
      </c>
      <c r="FU148" s="22">
        <v>0.12855249999999999</v>
      </c>
    </row>
    <row r="149" spans="1:177" x14ac:dyDescent="0.3">
      <c r="A149" s="13" t="s">
        <v>226</v>
      </c>
      <c r="B149" s="13" t="s">
        <v>199</v>
      </c>
      <c r="C149" s="13" t="s">
        <v>263</v>
      </c>
      <c r="D149" s="34" t="s">
        <v>242</v>
      </c>
      <c r="E149" s="23" t="s">
        <v>219</v>
      </c>
      <c r="F149" s="23">
        <v>4436</v>
      </c>
      <c r="G149" s="22">
        <v>1.143092</v>
      </c>
      <c r="H149" s="22">
        <v>0.82551600000000003</v>
      </c>
      <c r="I149" s="22">
        <v>0.60588989999999998</v>
      </c>
      <c r="J149" s="22">
        <v>0.71339730000000001</v>
      </c>
      <c r="K149" s="22">
        <v>0.73292080000000004</v>
      </c>
      <c r="L149" s="22">
        <v>0.81484999999999996</v>
      </c>
      <c r="M149" s="22">
        <v>0.85448659999999999</v>
      </c>
      <c r="N149" s="22">
        <v>0.52093800000000001</v>
      </c>
      <c r="O149" s="22">
        <v>-0.20323160000000001</v>
      </c>
      <c r="P149" s="22">
        <v>-1.034737</v>
      </c>
      <c r="Q149" s="22">
        <v>-1.5104880000000001</v>
      </c>
      <c r="R149" s="22">
        <v>-1.4610080000000001</v>
      </c>
      <c r="S149" s="22">
        <v>-1.9457530000000001</v>
      </c>
      <c r="T149" s="22">
        <v>-2.150798</v>
      </c>
      <c r="U149" s="22">
        <v>-2.0287709999999999</v>
      </c>
      <c r="V149" s="22">
        <v>-1.4068989999999999</v>
      </c>
      <c r="W149" s="22">
        <v>-0.68424030000000002</v>
      </c>
      <c r="X149" s="22">
        <v>0.3745888</v>
      </c>
      <c r="Y149" s="22">
        <v>1.1138189999999999</v>
      </c>
      <c r="Z149" s="22">
        <v>1.40499</v>
      </c>
      <c r="AA149" s="22">
        <v>1.4104509999999999</v>
      </c>
      <c r="AB149" s="22">
        <v>1.3965369999999999</v>
      </c>
      <c r="AC149" s="22">
        <v>1.3241909999999999</v>
      </c>
      <c r="AD149" s="22">
        <v>1.2431460000000001</v>
      </c>
      <c r="AE149" s="22">
        <v>-9.2323000000000006E-3</v>
      </c>
      <c r="AF149" s="22">
        <v>-0.293298</v>
      </c>
      <c r="AG149" s="22">
        <v>-0.58642700000000003</v>
      </c>
      <c r="AH149" s="22">
        <v>-0.36435289999999998</v>
      </c>
      <c r="AI149" s="22">
        <v>-0.3000719</v>
      </c>
      <c r="AJ149" s="22">
        <v>-8.9414099999999996E-2</v>
      </c>
      <c r="AK149" s="22">
        <v>-0.19674730000000001</v>
      </c>
      <c r="AL149" s="22">
        <v>-0.1178579</v>
      </c>
      <c r="AM149" s="22">
        <v>-0.13363449999999999</v>
      </c>
      <c r="AN149" s="22">
        <v>-0.14723820000000001</v>
      </c>
      <c r="AO149" s="22">
        <v>-0.19913939999999999</v>
      </c>
      <c r="AP149" s="22">
        <v>-7.8221499999999999E-2</v>
      </c>
      <c r="AQ149" s="22">
        <v>-0.10211099999999999</v>
      </c>
      <c r="AR149" s="22">
        <v>-1.1626299999999999E-2</v>
      </c>
      <c r="AS149" s="22">
        <v>-0.27879379999999998</v>
      </c>
      <c r="AT149" s="22">
        <v>-0.1071151</v>
      </c>
      <c r="AU149" s="22">
        <v>-9.06777E-2</v>
      </c>
      <c r="AV149" s="22">
        <v>-1.77766E-2</v>
      </c>
      <c r="AW149" s="22">
        <v>-0.28125169999999999</v>
      </c>
      <c r="AX149" s="22">
        <v>-0.21696969999999999</v>
      </c>
      <c r="AY149" s="22">
        <v>-0.18744930000000001</v>
      </c>
      <c r="AZ149" s="22">
        <v>-0.13558300000000001</v>
      </c>
      <c r="BA149" s="22">
        <v>-5.7367700000000001E-2</v>
      </c>
      <c r="BB149" s="22">
        <v>1.2112E-2</v>
      </c>
      <c r="BC149" s="22">
        <v>0.231657</v>
      </c>
      <c r="BD149" s="22">
        <v>-3.9295499999999997E-2</v>
      </c>
      <c r="BE149" s="22">
        <v>-0.26551989999999998</v>
      </c>
      <c r="BF149" s="22">
        <v>-8.3858699999999994E-2</v>
      </c>
      <c r="BG149" s="22">
        <v>-3.6145299999999998E-2</v>
      </c>
      <c r="BH149" s="22">
        <v>8.1248600000000004E-2</v>
      </c>
      <c r="BI149" s="22">
        <v>9.9433000000000004E-3</v>
      </c>
      <c r="BJ149" s="22">
        <v>1.6617699999999999E-2</v>
      </c>
      <c r="BK149" s="22">
        <v>-2.16598E-2</v>
      </c>
      <c r="BL149" s="22">
        <v>-3.2042000000000001E-2</v>
      </c>
      <c r="BM149" s="22">
        <v>-3.4829300000000001E-2</v>
      </c>
      <c r="BN149" s="22">
        <v>0.1140171</v>
      </c>
      <c r="BO149" s="22">
        <v>6.1592800000000003E-2</v>
      </c>
      <c r="BP149" s="22">
        <v>0.1016425</v>
      </c>
      <c r="BQ149" s="22">
        <v>-8.5251099999999996E-2</v>
      </c>
      <c r="BR149" s="22">
        <v>5.3391800000000003E-2</v>
      </c>
      <c r="BS149" s="22">
        <v>6.2646599999999997E-2</v>
      </c>
      <c r="BT149" s="22">
        <v>0.16985230000000001</v>
      </c>
      <c r="BU149" s="22">
        <v>2.7041000000000001E-3</v>
      </c>
      <c r="BV149" s="22">
        <v>4.61658E-2</v>
      </c>
      <c r="BW149" s="22">
        <v>5.75221E-2</v>
      </c>
      <c r="BX149" s="22">
        <v>0.1125944</v>
      </c>
      <c r="BY149" s="22">
        <v>0.19311710000000001</v>
      </c>
      <c r="BZ149" s="22">
        <v>0.25997979999999998</v>
      </c>
      <c r="CA149" s="22">
        <v>0.39849620000000002</v>
      </c>
      <c r="CB149" s="22">
        <v>0.13662589999999999</v>
      </c>
      <c r="CC149" s="22">
        <v>-4.32605E-2</v>
      </c>
      <c r="CD149" s="22">
        <v>0.1104107</v>
      </c>
      <c r="CE149" s="22">
        <v>0.14664949999999999</v>
      </c>
      <c r="CF149" s="22">
        <v>0.19944899999999999</v>
      </c>
      <c r="CG149" s="22">
        <v>0.1530966</v>
      </c>
      <c r="CH149" s="22">
        <v>0.10975500000000001</v>
      </c>
      <c r="CI149" s="22">
        <v>5.5893600000000002E-2</v>
      </c>
      <c r="CJ149" s="22">
        <v>4.77425E-2</v>
      </c>
      <c r="CK149" s="22">
        <v>7.8971399999999997E-2</v>
      </c>
      <c r="CL149" s="22">
        <v>0.24716099999999999</v>
      </c>
      <c r="CM149" s="22">
        <v>0.1749735</v>
      </c>
      <c r="CN149" s="22">
        <v>0.18009220000000001</v>
      </c>
      <c r="CO149" s="22">
        <v>4.8795999999999999E-2</v>
      </c>
      <c r="CP149" s="22">
        <v>0.16455829999999999</v>
      </c>
      <c r="CQ149" s="22">
        <v>0.16883860000000001</v>
      </c>
      <c r="CR149" s="22">
        <v>0.2998036</v>
      </c>
      <c r="CS149" s="22">
        <v>0.19937099999999999</v>
      </c>
      <c r="CT149" s="22">
        <v>0.2284127</v>
      </c>
      <c r="CU149" s="22">
        <v>0.22718849999999999</v>
      </c>
      <c r="CV149" s="22">
        <v>0.28448119999999999</v>
      </c>
      <c r="CW149" s="22">
        <v>0.36660219999999999</v>
      </c>
      <c r="CX149" s="22">
        <v>0.43165229999999999</v>
      </c>
      <c r="CY149" s="22">
        <v>0.56533549999999999</v>
      </c>
      <c r="CZ149" s="22">
        <v>0.31254729999999997</v>
      </c>
      <c r="DA149" s="22">
        <v>0.17899880000000001</v>
      </c>
      <c r="DB149" s="22">
        <v>0.30468020000000001</v>
      </c>
      <c r="DC149" s="22">
        <v>0.32944430000000002</v>
      </c>
      <c r="DD149" s="22">
        <v>0.31764949999999997</v>
      </c>
      <c r="DE149" s="22">
        <v>0.29625000000000001</v>
      </c>
      <c r="DF149" s="22">
        <v>0.2028924</v>
      </c>
      <c r="DG149" s="22">
        <v>0.13344690000000001</v>
      </c>
      <c r="DH149" s="22">
        <v>0.1275269</v>
      </c>
      <c r="DI149" s="22">
        <v>0.1927721</v>
      </c>
      <c r="DJ149" s="22">
        <v>0.3803048</v>
      </c>
      <c r="DK149" s="22">
        <v>0.28835430000000001</v>
      </c>
      <c r="DL149" s="22">
        <v>0.25854189999999999</v>
      </c>
      <c r="DM149" s="22">
        <v>0.18284300000000001</v>
      </c>
      <c r="DN149" s="22">
        <v>0.27572489999999999</v>
      </c>
      <c r="DO149" s="22">
        <v>0.27503060000000001</v>
      </c>
      <c r="DP149" s="22">
        <v>0.42975479999999999</v>
      </c>
      <c r="DQ149" s="22">
        <v>0.396038</v>
      </c>
      <c r="DR149" s="22">
        <v>0.41065950000000001</v>
      </c>
      <c r="DS149" s="22">
        <v>0.39685490000000001</v>
      </c>
      <c r="DT149" s="22">
        <v>0.456368</v>
      </c>
      <c r="DU149" s="22">
        <v>0.54008719999999999</v>
      </c>
      <c r="DV149" s="22">
        <v>0.60332479999999999</v>
      </c>
      <c r="DW149" s="22">
        <v>0.80622470000000002</v>
      </c>
      <c r="DX149" s="22">
        <v>0.56654979999999999</v>
      </c>
      <c r="DY149" s="22">
        <v>0.49990600000000002</v>
      </c>
      <c r="DZ149" s="22">
        <v>0.58517439999999998</v>
      </c>
      <c r="EA149" s="22">
        <v>0.59337090000000003</v>
      </c>
      <c r="EB149" s="22">
        <v>0.48831219999999997</v>
      </c>
      <c r="EC149" s="22">
        <v>0.50294070000000002</v>
      </c>
      <c r="ED149" s="22">
        <v>0.3373679</v>
      </c>
      <c r="EE149" s="22">
        <v>0.24542169999999999</v>
      </c>
      <c r="EF149" s="22">
        <v>0.2427231</v>
      </c>
      <c r="EG149" s="22">
        <v>0.35708220000000002</v>
      </c>
      <c r="EH149" s="22">
        <v>0.57254349999999998</v>
      </c>
      <c r="EI149" s="22">
        <v>0.45205800000000002</v>
      </c>
      <c r="EJ149" s="22">
        <v>0.3718108</v>
      </c>
      <c r="EK149" s="22">
        <v>0.37638569999999999</v>
      </c>
      <c r="EL149" s="22">
        <v>0.4362318</v>
      </c>
      <c r="EM149" s="22">
        <v>0.42835489999999998</v>
      </c>
      <c r="EN149" s="22">
        <v>0.61738380000000004</v>
      </c>
      <c r="EO149" s="22">
        <v>0.67999370000000003</v>
      </c>
      <c r="EP149" s="22">
        <v>0.67379500000000003</v>
      </c>
      <c r="EQ149" s="22">
        <v>0.64182629999999996</v>
      </c>
      <c r="ER149" s="22">
        <v>0.70454539999999999</v>
      </c>
      <c r="ES149" s="22">
        <v>0.79057200000000005</v>
      </c>
      <c r="ET149" s="22">
        <v>0.85119270000000002</v>
      </c>
      <c r="EU149" s="22">
        <v>56.919699999999999</v>
      </c>
      <c r="EV149" s="22">
        <v>55.423830000000002</v>
      </c>
      <c r="EW149" s="22">
        <v>54.465479999999999</v>
      </c>
      <c r="EX149" s="22">
        <v>54.412129999999998</v>
      </c>
      <c r="EY149" s="22">
        <v>51.963180000000001</v>
      </c>
      <c r="EZ149" s="22">
        <v>52.415570000000002</v>
      </c>
      <c r="FA149" s="22">
        <v>50.974769999999999</v>
      </c>
      <c r="FB149" s="22">
        <v>51.919699999999999</v>
      </c>
      <c r="FC149" s="22">
        <v>59.368879999999997</v>
      </c>
      <c r="FD149" s="22">
        <v>69.333770000000001</v>
      </c>
      <c r="FE149" s="22">
        <v>78.357060000000004</v>
      </c>
      <c r="FF149" s="22">
        <v>84.403980000000004</v>
      </c>
      <c r="FG149" s="22">
        <v>84.537629999999993</v>
      </c>
      <c r="FH149" s="22">
        <v>84.086839999999995</v>
      </c>
      <c r="FI149" s="22">
        <v>83.636170000000007</v>
      </c>
      <c r="FJ149" s="22">
        <v>82.092010000000002</v>
      </c>
      <c r="FK149" s="22">
        <v>81.586150000000004</v>
      </c>
      <c r="FL149" s="22">
        <v>79.616209999999995</v>
      </c>
      <c r="FM149" s="22">
        <v>75.617930000000001</v>
      </c>
      <c r="FN149" s="22">
        <v>70.08202</v>
      </c>
      <c r="FO149" s="22">
        <v>65.654529999999994</v>
      </c>
      <c r="FP149" s="22">
        <v>60.153730000000003</v>
      </c>
      <c r="FQ149" s="22">
        <v>58.088340000000002</v>
      </c>
      <c r="FR149" s="22">
        <v>57.023299999999999</v>
      </c>
      <c r="FS149" s="22">
        <v>4.326695</v>
      </c>
      <c r="FT149" s="22">
        <v>0.15533620000000001</v>
      </c>
      <c r="FU149" s="22">
        <v>0.26113769999999997</v>
      </c>
    </row>
    <row r="150" spans="1:177" x14ac:dyDescent="0.3">
      <c r="A150" s="13" t="s">
        <v>226</v>
      </c>
      <c r="B150" s="13" t="s">
        <v>199</v>
      </c>
      <c r="C150" s="13" t="s">
        <v>263</v>
      </c>
      <c r="D150" s="34" t="s">
        <v>242</v>
      </c>
      <c r="E150" s="23" t="s">
        <v>220</v>
      </c>
      <c r="F150" s="23">
        <v>2178</v>
      </c>
      <c r="G150" s="22">
        <v>0.99199979999999999</v>
      </c>
      <c r="H150" s="22">
        <v>0.75058930000000001</v>
      </c>
      <c r="I150" s="22">
        <v>0.6912855</v>
      </c>
      <c r="J150" s="22">
        <v>0.67007570000000005</v>
      </c>
      <c r="K150" s="22">
        <v>0.55064360000000001</v>
      </c>
      <c r="L150" s="22">
        <v>0.56165759999999998</v>
      </c>
      <c r="M150" s="22">
        <v>0.5354139</v>
      </c>
      <c r="N150" s="22">
        <v>0.44325120000000001</v>
      </c>
      <c r="O150" s="22">
        <v>-8.5554199999999997E-2</v>
      </c>
      <c r="P150" s="22">
        <v>-0.71820919999999999</v>
      </c>
      <c r="Q150" s="22">
        <v>-1.028578</v>
      </c>
      <c r="R150" s="22">
        <v>-0.90389339999999996</v>
      </c>
      <c r="S150" s="22">
        <v>-1.407794</v>
      </c>
      <c r="T150" s="22">
        <v>-1.671564</v>
      </c>
      <c r="U150" s="22">
        <v>-1.6843399999999999</v>
      </c>
      <c r="V150" s="22">
        <v>-1.427603</v>
      </c>
      <c r="W150" s="22">
        <v>-0.81518639999999998</v>
      </c>
      <c r="X150" s="22">
        <v>0.33408739999999998</v>
      </c>
      <c r="Y150" s="22">
        <v>0.68913979999999997</v>
      </c>
      <c r="Z150" s="22">
        <v>1.011069</v>
      </c>
      <c r="AA150" s="22">
        <v>1.0506709999999999</v>
      </c>
      <c r="AB150" s="22">
        <v>1.1904699999999999</v>
      </c>
      <c r="AC150" s="22">
        <v>1.201776</v>
      </c>
      <c r="AD150" s="22">
        <v>1.039204</v>
      </c>
      <c r="AE150" s="22">
        <v>-7.3813199999999995E-2</v>
      </c>
      <c r="AF150" s="22">
        <v>-0.19673089999999999</v>
      </c>
      <c r="AG150" s="22">
        <v>-0.1168217</v>
      </c>
      <c r="AH150" s="22">
        <v>-0.1088254</v>
      </c>
      <c r="AI150" s="22">
        <v>-0.1947593</v>
      </c>
      <c r="AJ150" s="22">
        <v>-0.1528726</v>
      </c>
      <c r="AK150" s="22">
        <v>-0.36019050000000002</v>
      </c>
      <c r="AL150" s="22">
        <v>-0.18426809999999999</v>
      </c>
      <c r="AM150" s="22">
        <v>-0.22443979999999999</v>
      </c>
      <c r="AN150" s="22">
        <v>-0.16728290000000001</v>
      </c>
      <c r="AO150" s="22">
        <v>-0.2120146</v>
      </c>
      <c r="AP150" s="22">
        <v>-1.69202E-2</v>
      </c>
      <c r="AQ150" s="22">
        <v>3.4770299999999997E-2</v>
      </c>
      <c r="AR150" s="22">
        <v>4.3288500000000001E-2</v>
      </c>
      <c r="AS150" s="22">
        <v>-0.43217040000000001</v>
      </c>
      <c r="AT150" s="22">
        <v>-0.56911920000000005</v>
      </c>
      <c r="AU150" s="22">
        <v>-0.59177709999999994</v>
      </c>
      <c r="AV150" s="22">
        <v>-0.20800460000000001</v>
      </c>
      <c r="AW150" s="22">
        <v>-0.54977750000000003</v>
      </c>
      <c r="AX150" s="22">
        <v>-0.3870326</v>
      </c>
      <c r="AY150" s="22">
        <v>-0.31680059999999999</v>
      </c>
      <c r="AZ150" s="22">
        <v>-9.76683E-2</v>
      </c>
      <c r="BA150" s="22">
        <v>-8.1133000000000004E-3</v>
      </c>
      <c r="BB150" s="22">
        <v>9.4073999999999998E-3</v>
      </c>
      <c r="BC150" s="22">
        <v>8.7839700000000007E-2</v>
      </c>
      <c r="BD150" s="22">
        <v>-7.3871900000000004E-2</v>
      </c>
      <c r="BE150" s="22">
        <v>-4.0420699999999997E-2</v>
      </c>
      <c r="BF150" s="22">
        <v>-1.7900900000000001E-2</v>
      </c>
      <c r="BG150" s="22">
        <v>-9.7578200000000004E-2</v>
      </c>
      <c r="BH150" s="22">
        <v>-8.0932100000000007E-2</v>
      </c>
      <c r="BI150" s="22">
        <v>-0.24118999999999999</v>
      </c>
      <c r="BJ150" s="22">
        <v>-7.5226899999999999E-2</v>
      </c>
      <c r="BK150" s="22">
        <v>-4.9696499999999998E-2</v>
      </c>
      <c r="BL150" s="22">
        <v>1.3861099999999999E-2</v>
      </c>
      <c r="BM150" s="22">
        <v>4.5219700000000002E-2</v>
      </c>
      <c r="BN150" s="22">
        <v>0.27100619999999997</v>
      </c>
      <c r="BO150" s="22">
        <v>0.28018720000000003</v>
      </c>
      <c r="BP150" s="22">
        <v>0.2092359</v>
      </c>
      <c r="BQ150" s="22">
        <v>-0.1361781</v>
      </c>
      <c r="BR150" s="22">
        <v>-0.28868250000000001</v>
      </c>
      <c r="BS150" s="22">
        <v>-0.31560579999999999</v>
      </c>
      <c r="BT150" s="22">
        <v>3.72351E-2</v>
      </c>
      <c r="BU150" s="22">
        <v>-0.33488329999999999</v>
      </c>
      <c r="BV150" s="22">
        <v>-0.2363256</v>
      </c>
      <c r="BW150" s="22">
        <v>-0.1869024</v>
      </c>
      <c r="BX150" s="22">
        <v>2.5832000000000001E-2</v>
      </c>
      <c r="BY150" s="22">
        <v>0.1448123</v>
      </c>
      <c r="BZ150" s="22">
        <v>0.1300538</v>
      </c>
      <c r="CA150" s="22">
        <v>0.19980000000000001</v>
      </c>
      <c r="CB150" s="22">
        <v>1.12198E-2</v>
      </c>
      <c r="CC150" s="22">
        <v>1.2494399999999999E-2</v>
      </c>
      <c r="CD150" s="22">
        <v>4.5073099999999998E-2</v>
      </c>
      <c r="CE150" s="22">
        <v>-3.02708E-2</v>
      </c>
      <c r="CF150" s="22">
        <v>-3.11063E-2</v>
      </c>
      <c r="CG150" s="22">
        <v>-0.15877060000000001</v>
      </c>
      <c r="CH150" s="22">
        <v>2.9480000000000001E-4</v>
      </c>
      <c r="CI150" s="22">
        <v>7.1330199999999996E-2</v>
      </c>
      <c r="CJ150" s="22">
        <v>0.13932079999999999</v>
      </c>
      <c r="CK150" s="22">
        <v>0.22337940000000001</v>
      </c>
      <c r="CL150" s="22">
        <v>0.47042309999999998</v>
      </c>
      <c r="CM150" s="22">
        <v>0.45016210000000001</v>
      </c>
      <c r="CN150" s="22">
        <v>0.32417049999999997</v>
      </c>
      <c r="CO150" s="22">
        <v>6.8825200000000003E-2</v>
      </c>
      <c r="CP150" s="22">
        <v>-9.4452900000000006E-2</v>
      </c>
      <c r="CQ150" s="22">
        <v>-0.1243303</v>
      </c>
      <c r="CR150" s="22">
        <v>0.2070873</v>
      </c>
      <c r="CS150" s="22">
        <v>-0.1860482</v>
      </c>
      <c r="CT150" s="22">
        <v>-0.13194639999999999</v>
      </c>
      <c r="CU150" s="22">
        <v>-9.6935300000000002E-2</v>
      </c>
      <c r="CV150" s="22">
        <v>0.11136799999999999</v>
      </c>
      <c r="CW150" s="22">
        <v>0.25072810000000001</v>
      </c>
      <c r="CX150" s="22">
        <v>0.2136131</v>
      </c>
      <c r="CY150" s="22">
        <v>0.31176019999999999</v>
      </c>
      <c r="CZ150" s="22">
        <v>9.6311499999999994E-2</v>
      </c>
      <c r="DA150" s="22">
        <v>6.5409499999999995E-2</v>
      </c>
      <c r="DB150" s="22">
        <v>0.1080472</v>
      </c>
      <c r="DC150" s="22">
        <v>3.70365E-2</v>
      </c>
      <c r="DD150" s="22">
        <v>1.87195E-2</v>
      </c>
      <c r="DE150" s="22">
        <v>-7.6351299999999997E-2</v>
      </c>
      <c r="DF150" s="22">
        <v>7.5816400000000006E-2</v>
      </c>
      <c r="DG150" s="22">
        <v>0.192357</v>
      </c>
      <c r="DH150" s="22">
        <v>0.26478049999999997</v>
      </c>
      <c r="DI150" s="22">
        <v>0.40153909999999998</v>
      </c>
      <c r="DJ150" s="22">
        <v>0.66983999999999999</v>
      </c>
      <c r="DK150" s="22">
        <v>0.6201371</v>
      </c>
      <c r="DL150" s="22">
        <v>0.43910519999999997</v>
      </c>
      <c r="DM150" s="22">
        <v>0.27382859999999998</v>
      </c>
      <c r="DN150" s="22">
        <v>9.9776799999999999E-2</v>
      </c>
      <c r="DO150" s="22">
        <v>6.6945099999999994E-2</v>
      </c>
      <c r="DP150" s="22">
        <v>0.37693949999999998</v>
      </c>
      <c r="DQ150" s="22">
        <v>-3.7213200000000002E-2</v>
      </c>
      <c r="DR150" s="22">
        <v>-2.7567100000000001E-2</v>
      </c>
      <c r="DS150" s="22">
        <v>-6.9681999999999999E-3</v>
      </c>
      <c r="DT150" s="22">
        <v>0.19690389999999999</v>
      </c>
      <c r="DU150" s="22">
        <v>0.35664390000000001</v>
      </c>
      <c r="DV150" s="22">
        <v>0.2971724</v>
      </c>
      <c r="DW150" s="22">
        <v>0.47341309999999998</v>
      </c>
      <c r="DX150" s="22">
        <v>0.21917039999999999</v>
      </c>
      <c r="DY150" s="22">
        <v>0.14181050000000001</v>
      </c>
      <c r="DZ150" s="22">
        <v>0.1989717</v>
      </c>
      <c r="EA150" s="22">
        <v>0.13421759999999999</v>
      </c>
      <c r="EB150" s="22">
        <v>9.0660000000000004E-2</v>
      </c>
      <c r="EC150" s="22">
        <v>4.2649199999999998E-2</v>
      </c>
      <c r="ED150" s="22">
        <v>0.18485760000000001</v>
      </c>
      <c r="EE150" s="22">
        <v>0.36710029999999999</v>
      </c>
      <c r="EF150" s="22">
        <v>0.4459245</v>
      </c>
      <c r="EG150" s="22">
        <v>0.65877339999999995</v>
      </c>
      <c r="EH150" s="22">
        <v>0.95776640000000002</v>
      </c>
      <c r="EI150" s="22">
        <v>0.86555389999999999</v>
      </c>
      <c r="EJ150" s="22">
        <v>0.60505249999999999</v>
      </c>
      <c r="EK150" s="22">
        <v>0.56982089999999996</v>
      </c>
      <c r="EL150" s="22">
        <v>0.38021349999999998</v>
      </c>
      <c r="EM150" s="22">
        <v>0.34311639999999999</v>
      </c>
      <c r="EN150" s="22">
        <v>0.62217920000000004</v>
      </c>
      <c r="EO150" s="22">
        <v>0.17768110000000001</v>
      </c>
      <c r="EP150" s="22">
        <v>0.1231399</v>
      </c>
      <c r="EQ150" s="22">
        <v>0.12293</v>
      </c>
      <c r="ER150" s="22">
        <v>0.32040419999999997</v>
      </c>
      <c r="ES150" s="22">
        <v>0.50956959999999996</v>
      </c>
      <c r="ET150" s="22">
        <v>0.41781879999999999</v>
      </c>
      <c r="EU150" s="22">
        <v>60.938960000000002</v>
      </c>
      <c r="EV150" s="22">
        <v>58.938960000000002</v>
      </c>
      <c r="EW150" s="22">
        <v>58.030520000000003</v>
      </c>
      <c r="EX150" s="22">
        <v>58.938960000000002</v>
      </c>
      <c r="EY150" s="22">
        <v>55</v>
      </c>
      <c r="EZ150" s="22">
        <v>56.938960000000002</v>
      </c>
      <c r="FA150" s="22">
        <v>54.030520000000003</v>
      </c>
      <c r="FB150" s="22">
        <v>55.938960000000002</v>
      </c>
      <c r="FC150" s="22">
        <v>62.816879999999998</v>
      </c>
      <c r="FD150" s="22">
        <v>71.725309999999993</v>
      </c>
      <c r="FE150" s="22">
        <v>79.755840000000006</v>
      </c>
      <c r="FF150" s="22">
        <v>84.816879999999998</v>
      </c>
      <c r="FG150" s="22">
        <v>84.061040000000006</v>
      </c>
      <c r="FH150" s="22">
        <v>83.152600000000007</v>
      </c>
      <c r="FI150" s="22">
        <v>81.213639999999998</v>
      </c>
      <c r="FJ150" s="22">
        <v>81.152600000000007</v>
      </c>
      <c r="FK150" s="22">
        <v>81.152600000000007</v>
      </c>
      <c r="FL150" s="22">
        <v>79.213639999999998</v>
      </c>
      <c r="FM150" s="22">
        <v>75.213639999999998</v>
      </c>
      <c r="FN150" s="22">
        <v>70.152600000000007</v>
      </c>
      <c r="FO150" s="22">
        <v>64.274690000000007</v>
      </c>
      <c r="FP150" s="22">
        <v>60.305210000000002</v>
      </c>
      <c r="FQ150" s="22">
        <v>59.213639999999998</v>
      </c>
      <c r="FR150" s="22">
        <v>60.122079999999997</v>
      </c>
      <c r="FS150" s="22">
        <v>2.5620039999999999</v>
      </c>
      <c r="FT150" s="22">
        <v>0.1173643</v>
      </c>
      <c r="FU150" s="22">
        <v>0.19452949999999999</v>
      </c>
    </row>
    <row r="151" spans="1:177" x14ac:dyDescent="0.3">
      <c r="A151" s="13" t="s">
        <v>226</v>
      </c>
      <c r="B151" s="13" t="s">
        <v>199</v>
      </c>
      <c r="C151" s="13" t="s">
        <v>263</v>
      </c>
      <c r="D151" s="34" t="s">
        <v>242</v>
      </c>
      <c r="E151" s="23" t="s">
        <v>221</v>
      </c>
      <c r="F151" s="23">
        <v>2258</v>
      </c>
      <c r="G151" s="22">
        <v>1.253498</v>
      </c>
      <c r="H151" s="22">
        <v>0.86145320000000003</v>
      </c>
      <c r="I151" s="22">
        <v>0.53444469999999999</v>
      </c>
      <c r="J151" s="22">
        <v>0.7391356</v>
      </c>
      <c r="K151" s="22">
        <v>0.87857350000000001</v>
      </c>
      <c r="L151" s="22">
        <v>1.032672</v>
      </c>
      <c r="M151" s="22">
        <v>1.106652</v>
      </c>
      <c r="N151" s="22">
        <v>0.55812680000000003</v>
      </c>
      <c r="O151" s="22">
        <v>-0.3545123</v>
      </c>
      <c r="P151" s="22">
        <v>-1.3820650000000001</v>
      </c>
      <c r="Q151" s="22">
        <v>-2.0047130000000002</v>
      </c>
      <c r="R151" s="22">
        <v>-1.975101</v>
      </c>
      <c r="S151" s="22">
        <v>-2.4131710000000002</v>
      </c>
      <c r="T151" s="22">
        <v>-2.6509459999999998</v>
      </c>
      <c r="U151" s="22">
        <v>-2.383756</v>
      </c>
      <c r="V151" s="22">
        <v>-1.5005200000000001</v>
      </c>
      <c r="W151" s="22">
        <v>-0.58058969999999999</v>
      </c>
      <c r="X151" s="22">
        <v>0.38901920000000001</v>
      </c>
      <c r="Y151" s="22">
        <v>1.397259</v>
      </c>
      <c r="Z151" s="22">
        <v>1.712329</v>
      </c>
      <c r="AA151" s="22">
        <v>1.706907</v>
      </c>
      <c r="AB151" s="22">
        <v>1.5480719999999999</v>
      </c>
      <c r="AC151" s="22">
        <v>1.4183110000000001</v>
      </c>
      <c r="AD151" s="22">
        <v>1.3859760000000001</v>
      </c>
      <c r="AE151" s="22">
        <v>-0.1449288</v>
      </c>
      <c r="AF151" s="22">
        <v>-0.53512910000000002</v>
      </c>
      <c r="AG151" s="22">
        <v>-1.0461720000000001</v>
      </c>
      <c r="AH151" s="22">
        <v>-0.67303489999999999</v>
      </c>
      <c r="AI151" s="22">
        <v>-0.49460229999999999</v>
      </c>
      <c r="AJ151" s="22">
        <v>-0.10551870000000001</v>
      </c>
      <c r="AK151" s="22">
        <v>-0.19715060000000001</v>
      </c>
      <c r="AL151" s="22">
        <v>-0.1961087</v>
      </c>
      <c r="AM151" s="22">
        <v>-0.25714819999999999</v>
      </c>
      <c r="AN151" s="22">
        <v>-0.34478950000000003</v>
      </c>
      <c r="AO151" s="22">
        <v>-0.45209009999999999</v>
      </c>
      <c r="AP151" s="22">
        <v>-0.39061750000000001</v>
      </c>
      <c r="AQ151" s="22">
        <v>-0.39760709999999999</v>
      </c>
      <c r="AR151" s="22">
        <v>-0.22789999999999999</v>
      </c>
      <c r="AS151" s="22">
        <v>-0.4309752</v>
      </c>
      <c r="AT151" s="22">
        <v>-3.2090100000000003E-2</v>
      </c>
      <c r="AU151" s="22">
        <v>0.1005009</v>
      </c>
      <c r="AV151" s="22">
        <v>-0.1100394</v>
      </c>
      <c r="AW151" s="22">
        <v>-0.34557490000000002</v>
      </c>
      <c r="AX151" s="22">
        <v>-0.25263229999999998</v>
      </c>
      <c r="AY151" s="22">
        <v>-0.22648360000000001</v>
      </c>
      <c r="AZ151" s="22">
        <v>-0.33300600000000002</v>
      </c>
      <c r="BA151" s="22">
        <v>-0.28353929999999999</v>
      </c>
      <c r="BB151" s="22">
        <v>-0.14377770000000001</v>
      </c>
      <c r="BC151" s="22">
        <v>0.2682697</v>
      </c>
      <c r="BD151" s="22">
        <v>-8.8416800000000004E-2</v>
      </c>
      <c r="BE151" s="22">
        <v>-0.47906300000000002</v>
      </c>
      <c r="BF151" s="22">
        <v>-0.18252840000000001</v>
      </c>
      <c r="BG151" s="22">
        <v>-3.2899499999999998E-2</v>
      </c>
      <c r="BH151" s="22">
        <v>0.19019649999999999</v>
      </c>
      <c r="BI151" s="22">
        <v>0.15443970000000001</v>
      </c>
      <c r="BJ151" s="22">
        <v>2.4348499999999999E-2</v>
      </c>
      <c r="BK151" s="22">
        <v>-0.10359889999999999</v>
      </c>
      <c r="BL151" s="22">
        <v>-0.19034889999999999</v>
      </c>
      <c r="BM151" s="22">
        <v>-0.2389896</v>
      </c>
      <c r="BN151" s="22">
        <v>-0.12822130000000001</v>
      </c>
      <c r="BO151" s="22">
        <v>-0.18561259999999999</v>
      </c>
      <c r="BP151" s="22">
        <v>-9.1949699999999995E-2</v>
      </c>
      <c r="BQ151" s="22">
        <v>-0.17284659999999999</v>
      </c>
      <c r="BR151" s="22">
        <v>0.16401209999999999</v>
      </c>
      <c r="BS151" s="22">
        <v>0.29401460000000001</v>
      </c>
      <c r="BT151" s="22">
        <v>0.16976559999999999</v>
      </c>
      <c r="BU151" s="22">
        <v>0.1211846</v>
      </c>
      <c r="BV151" s="22">
        <v>0.19439210000000001</v>
      </c>
      <c r="BW151" s="22">
        <v>0.196351</v>
      </c>
      <c r="BX151" s="22">
        <v>0.1025436</v>
      </c>
      <c r="BY151" s="22">
        <v>0.15243670000000001</v>
      </c>
      <c r="BZ151" s="22">
        <v>0.2884504</v>
      </c>
      <c r="CA151" s="22">
        <v>0.55444970000000005</v>
      </c>
      <c r="CB151" s="22">
        <v>0.2209748</v>
      </c>
      <c r="CC151" s="22">
        <v>-8.6285299999999995E-2</v>
      </c>
      <c r="CD151" s="22">
        <v>0.1571949</v>
      </c>
      <c r="CE151" s="22">
        <v>0.28687439999999997</v>
      </c>
      <c r="CF151" s="22">
        <v>0.39500790000000002</v>
      </c>
      <c r="CG151" s="22">
        <v>0.39795009999999997</v>
      </c>
      <c r="CH151" s="22">
        <v>0.17703650000000001</v>
      </c>
      <c r="CI151" s="22">
        <v>2.7488E-3</v>
      </c>
      <c r="CJ151" s="22">
        <v>-8.3383799999999994E-2</v>
      </c>
      <c r="CK151" s="22">
        <v>-9.13968E-2</v>
      </c>
      <c r="CL151" s="22">
        <v>5.3513600000000001E-2</v>
      </c>
      <c r="CM151" s="22">
        <v>-3.8785800000000002E-2</v>
      </c>
      <c r="CN151" s="22">
        <v>2.209E-3</v>
      </c>
      <c r="CO151" s="22">
        <v>5.9325000000000003E-3</v>
      </c>
      <c r="CP151" s="22">
        <v>0.29983199999999999</v>
      </c>
      <c r="CQ151" s="22">
        <v>0.42804160000000002</v>
      </c>
      <c r="CR151" s="22">
        <v>0.36355779999999999</v>
      </c>
      <c r="CS151" s="22">
        <v>0.44446079999999999</v>
      </c>
      <c r="CT151" s="22">
        <v>0.50399989999999995</v>
      </c>
      <c r="CU151" s="22">
        <v>0.4892049</v>
      </c>
      <c r="CV151" s="22">
        <v>0.4042039</v>
      </c>
      <c r="CW151" s="22">
        <v>0.45439230000000003</v>
      </c>
      <c r="CX151" s="22">
        <v>0.58781039999999996</v>
      </c>
      <c r="CY151" s="22">
        <v>0.84062979999999998</v>
      </c>
      <c r="CZ151" s="22">
        <v>0.53036640000000002</v>
      </c>
      <c r="DA151" s="22">
        <v>0.3064924</v>
      </c>
      <c r="DB151" s="22">
        <v>0.49691819999999998</v>
      </c>
      <c r="DC151" s="22">
        <v>0.60664830000000003</v>
      </c>
      <c r="DD151" s="22">
        <v>0.5998194</v>
      </c>
      <c r="DE151" s="22">
        <v>0.64146049999999999</v>
      </c>
      <c r="DF151" s="22">
        <v>0.32972449999999998</v>
      </c>
      <c r="DG151" s="22">
        <v>0.1090966</v>
      </c>
      <c r="DH151" s="22">
        <v>2.3581299999999999E-2</v>
      </c>
      <c r="DI151" s="22">
        <v>5.6196099999999999E-2</v>
      </c>
      <c r="DJ151" s="22">
        <v>0.2352484</v>
      </c>
      <c r="DK151" s="22">
        <v>0.1080409</v>
      </c>
      <c r="DL151" s="22">
        <v>9.6367700000000001E-2</v>
      </c>
      <c r="DM151" s="22">
        <v>0.1847115</v>
      </c>
      <c r="DN151" s="22">
        <v>0.43565169999999998</v>
      </c>
      <c r="DO151" s="22">
        <v>0.56206860000000003</v>
      </c>
      <c r="DP151" s="22">
        <v>0.55734989999999995</v>
      </c>
      <c r="DQ151" s="22">
        <v>0.767737</v>
      </c>
      <c r="DR151" s="22">
        <v>0.81360770000000004</v>
      </c>
      <c r="DS151" s="22">
        <v>0.7820589</v>
      </c>
      <c r="DT151" s="22">
        <v>0.70586420000000005</v>
      </c>
      <c r="DU151" s="22">
        <v>0.75634800000000002</v>
      </c>
      <c r="DV151" s="22">
        <v>0.88717029999999997</v>
      </c>
      <c r="DW151" s="22">
        <v>1.2538279999999999</v>
      </c>
      <c r="DX151" s="22">
        <v>0.97707860000000002</v>
      </c>
      <c r="DY151" s="22">
        <v>0.87360099999999996</v>
      </c>
      <c r="DZ151" s="22">
        <v>0.98742459999999999</v>
      </c>
      <c r="EA151" s="22">
        <v>1.0683510000000001</v>
      </c>
      <c r="EB151" s="22">
        <v>0.89553450000000001</v>
      </c>
      <c r="EC151" s="22">
        <v>0.99305089999999996</v>
      </c>
      <c r="ED151" s="22">
        <v>0.55018160000000005</v>
      </c>
      <c r="EE151" s="22">
        <v>0.26264579999999998</v>
      </c>
      <c r="EF151" s="22">
        <v>0.17802190000000001</v>
      </c>
      <c r="EG151" s="22">
        <v>0.2692966</v>
      </c>
      <c r="EH151" s="22">
        <v>0.49764459999999999</v>
      </c>
      <c r="EI151" s="22">
        <v>0.32003540000000003</v>
      </c>
      <c r="EJ151" s="22">
        <v>0.232318</v>
      </c>
      <c r="EK151" s="22">
        <v>0.44284020000000002</v>
      </c>
      <c r="EL151" s="22">
        <v>0.63175400000000004</v>
      </c>
      <c r="EM151" s="22">
        <v>0.75558230000000004</v>
      </c>
      <c r="EN151" s="22">
        <v>0.83715490000000004</v>
      </c>
      <c r="EO151" s="22">
        <v>1.234496</v>
      </c>
      <c r="EP151" s="22">
        <v>1.260632</v>
      </c>
      <c r="EQ151" s="22">
        <v>1.204893</v>
      </c>
      <c r="ER151" s="22">
        <v>1.1414139999999999</v>
      </c>
      <c r="ES151" s="22">
        <v>1.1923239999999999</v>
      </c>
      <c r="ET151" s="22">
        <v>1.319399</v>
      </c>
      <c r="EU151" s="22">
        <v>52.99324</v>
      </c>
      <c r="EV151" s="22">
        <v>51.98986</v>
      </c>
      <c r="EW151" s="22">
        <v>50.9831</v>
      </c>
      <c r="EX151" s="22">
        <v>49.98986</v>
      </c>
      <c r="EY151" s="22">
        <v>48.99662</v>
      </c>
      <c r="EZ151" s="22">
        <v>47.99662</v>
      </c>
      <c r="FA151" s="22">
        <v>47.98986</v>
      </c>
      <c r="FB151" s="22">
        <v>47.99324</v>
      </c>
      <c r="FC151" s="22">
        <v>56</v>
      </c>
      <c r="FD151" s="22">
        <v>66.996619999999993</v>
      </c>
      <c r="FE151" s="22">
        <v>76.989859999999993</v>
      </c>
      <c r="FF151" s="22">
        <v>84</v>
      </c>
      <c r="FG151" s="22">
        <v>85.003380000000007</v>
      </c>
      <c r="FH151" s="22">
        <v>85</v>
      </c>
      <c r="FI151" s="22">
        <v>86.003380000000007</v>
      </c>
      <c r="FJ151" s="22">
        <v>83.010140000000007</v>
      </c>
      <c r="FK151" s="22">
        <v>82.010140000000007</v>
      </c>
      <c r="FL151" s="22">
        <v>80.010140000000007</v>
      </c>
      <c r="FM151" s="22">
        <v>76.01352</v>
      </c>
      <c r="FN151" s="22">
        <v>70.01352</v>
      </c>
      <c r="FO151" s="22">
        <v>67.003380000000007</v>
      </c>
      <c r="FP151" s="22">
        <v>60.00676</v>
      </c>
      <c r="FQ151" s="22">
        <v>56.98986</v>
      </c>
      <c r="FR151" s="22">
        <v>53.99662</v>
      </c>
      <c r="FS151" s="22">
        <v>7.4359450000000002</v>
      </c>
      <c r="FT151" s="22">
        <v>0.26029350000000001</v>
      </c>
      <c r="FU151" s="22">
        <v>0.43846930000000001</v>
      </c>
    </row>
    <row r="152" spans="1:177" x14ac:dyDescent="0.3">
      <c r="A152" s="13" t="s">
        <v>226</v>
      </c>
      <c r="B152" s="13" t="s">
        <v>199</v>
      </c>
      <c r="C152" s="13" t="s">
        <v>263</v>
      </c>
      <c r="D152" s="34" t="s">
        <v>231</v>
      </c>
      <c r="E152" s="23" t="s">
        <v>219</v>
      </c>
      <c r="F152" s="23">
        <v>6277</v>
      </c>
      <c r="G152" s="22">
        <v>0.92608270000000004</v>
      </c>
      <c r="H152" s="22">
        <v>0.84408360000000004</v>
      </c>
      <c r="I152" s="22">
        <v>0.72955000000000003</v>
      </c>
      <c r="J152" s="22">
        <v>0.71684289999999995</v>
      </c>
      <c r="K152" s="22">
        <v>0.68316759999999999</v>
      </c>
      <c r="L152" s="22">
        <v>0.69847340000000002</v>
      </c>
      <c r="M152" s="22">
        <v>0.76889529999999995</v>
      </c>
      <c r="N152" s="22">
        <v>0.59529960000000004</v>
      </c>
      <c r="O152" s="22">
        <v>0.10903069999999999</v>
      </c>
      <c r="P152" s="22">
        <v>-0.61653020000000003</v>
      </c>
      <c r="Q152" s="22">
        <v>-1.222051</v>
      </c>
      <c r="R152" s="22">
        <v>-1.574624</v>
      </c>
      <c r="S152" s="22">
        <v>-1.6143479999999999</v>
      </c>
      <c r="T152" s="22">
        <v>-1.486715</v>
      </c>
      <c r="U152" s="22">
        <v>-1.1871529999999999</v>
      </c>
      <c r="V152" s="22">
        <v>-0.61160729999999996</v>
      </c>
      <c r="W152" s="22">
        <v>9.0683700000000006E-2</v>
      </c>
      <c r="X152" s="22">
        <v>0.87138490000000002</v>
      </c>
      <c r="Y152" s="22">
        <v>1.408887</v>
      </c>
      <c r="Z152" s="22">
        <v>1.609478</v>
      </c>
      <c r="AA152" s="22">
        <v>1.6198729999999999</v>
      </c>
      <c r="AB152" s="22">
        <v>1.530653</v>
      </c>
      <c r="AC152" s="22">
        <v>1.3107660000000001</v>
      </c>
      <c r="AD152" s="22">
        <v>1.0432650000000001</v>
      </c>
      <c r="AE152" s="22">
        <v>-0.1129083</v>
      </c>
      <c r="AF152" s="22">
        <v>-9.8390699999999998E-2</v>
      </c>
      <c r="AG152" s="22">
        <v>-0.14017189999999999</v>
      </c>
      <c r="AH152" s="22">
        <v>-6.3278100000000004E-2</v>
      </c>
      <c r="AI152" s="22">
        <v>-4.65659E-2</v>
      </c>
      <c r="AJ152" s="22">
        <v>-3.2140799999999997E-2</v>
      </c>
      <c r="AK152" s="22">
        <v>-1.37655E-2</v>
      </c>
      <c r="AL152" s="22">
        <v>-3.0291599999999998E-2</v>
      </c>
      <c r="AM152" s="22">
        <v>-6.8930599999999995E-2</v>
      </c>
      <c r="AN152" s="22">
        <v>-9.6275899999999998E-2</v>
      </c>
      <c r="AO152" s="22">
        <v>-0.13990830000000001</v>
      </c>
      <c r="AP152" s="22">
        <v>-0.1806846</v>
      </c>
      <c r="AQ152" s="22">
        <v>-0.1235989</v>
      </c>
      <c r="AR152" s="22">
        <v>-0.11164640000000001</v>
      </c>
      <c r="AS152" s="22">
        <v>-0.1144082</v>
      </c>
      <c r="AT152" s="22">
        <v>-5.5176700000000002E-2</v>
      </c>
      <c r="AU152" s="22">
        <v>4.6510200000000002E-2</v>
      </c>
      <c r="AV152" s="22">
        <v>8.5368799999999995E-2</v>
      </c>
      <c r="AW152" s="22">
        <v>4.8999599999999997E-2</v>
      </c>
      <c r="AX152" s="22">
        <v>4.4538599999999998E-2</v>
      </c>
      <c r="AY152" s="22">
        <v>5.9365399999999999E-2</v>
      </c>
      <c r="AZ152" s="22">
        <v>1.65007E-2</v>
      </c>
      <c r="BA152" s="22">
        <v>-2.0279200000000001E-2</v>
      </c>
      <c r="BB152" s="22">
        <v>-7.5826900000000003E-2</v>
      </c>
      <c r="BC152" s="22">
        <v>-7.1720000000000006E-2</v>
      </c>
      <c r="BD152" s="22">
        <v>-5.9294100000000002E-2</v>
      </c>
      <c r="BE152" s="22">
        <v>-9.4047099999999995E-2</v>
      </c>
      <c r="BF152" s="22">
        <v>-3.2477600000000002E-2</v>
      </c>
      <c r="BG152" s="22">
        <v>-2.2865799999999999E-2</v>
      </c>
      <c r="BH152" s="22">
        <v>-1.0719899999999999E-2</v>
      </c>
      <c r="BI152" s="22">
        <v>1.2248E-2</v>
      </c>
      <c r="BJ152" s="22">
        <v>2.7569999999999998E-4</v>
      </c>
      <c r="BK152" s="22">
        <v>-3.52009E-2</v>
      </c>
      <c r="BL152" s="22">
        <v>-5.3637799999999999E-2</v>
      </c>
      <c r="BM152" s="22">
        <v>-8.5491399999999995E-2</v>
      </c>
      <c r="BN152" s="22">
        <v>-0.1194467</v>
      </c>
      <c r="BO152" s="22">
        <v>-6.6640599999999994E-2</v>
      </c>
      <c r="BP152" s="22">
        <v>-5.5508599999999998E-2</v>
      </c>
      <c r="BQ152" s="22">
        <v>-5.7731900000000003E-2</v>
      </c>
      <c r="BR152" s="22">
        <v>3.8812E-3</v>
      </c>
      <c r="BS152" s="22">
        <v>0.105042</v>
      </c>
      <c r="BT152" s="22">
        <v>0.13967740000000001</v>
      </c>
      <c r="BU152" s="22">
        <v>0.103577</v>
      </c>
      <c r="BV152" s="22">
        <v>9.6910099999999999E-2</v>
      </c>
      <c r="BW152" s="22">
        <v>0.1073523</v>
      </c>
      <c r="BX152" s="22">
        <v>6.38851E-2</v>
      </c>
      <c r="BY152" s="22">
        <v>2.7158000000000002E-2</v>
      </c>
      <c r="BZ152" s="22">
        <v>-3.1795999999999998E-2</v>
      </c>
      <c r="CA152" s="22">
        <v>-4.3193099999999998E-2</v>
      </c>
      <c r="CB152" s="22">
        <v>-3.2216000000000002E-2</v>
      </c>
      <c r="CC152" s="22">
        <v>-6.2101299999999998E-2</v>
      </c>
      <c r="CD152" s="22">
        <v>-1.1145199999999999E-2</v>
      </c>
      <c r="CE152" s="22">
        <v>-6.4511999999999998E-3</v>
      </c>
      <c r="CF152" s="22">
        <v>4.1161000000000001E-3</v>
      </c>
      <c r="CG152" s="22">
        <v>3.0264900000000001E-2</v>
      </c>
      <c r="CH152" s="22">
        <v>2.14465E-2</v>
      </c>
      <c r="CI152" s="22">
        <v>-1.18399E-2</v>
      </c>
      <c r="CJ152" s="22">
        <v>-2.4106900000000001E-2</v>
      </c>
      <c r="CK152" s="22">
        <v>-4.7802400000000002E-2</v>
      </c>
      <c r="CL152" s="22">
        <v>-7.7033500000000005E-2</v>
      </c>
      <c r="CM152" s="22">
        <v>-2.7191400000000001E-2</v>
      </c>
      <c r="CN152" s="22">
        <v>-1.6627699999999999E-2</v>
      </c>
      <c r="CO152" s="22">
        <v>-1.8478100000000001E-2</v>
      </c>
      <c r="CP152" s="22">
        <v>4.4784600000000001E-2</v>
      </c>
      <c r="CQ152" s="22">
        <v>0.14558099999999999</v>
      </c>
      <c r="CR152" s="22">
        <v>0.17729149999999999</v>
      </c>
      <c r="CS152" s="22">
        <v>0.14137710000000001</v>
      </c>
      <c r="CT152" s="22">
        <v>0.13318240000000001</v>
      </c>
      <c r="CU152" s="22">
        <v>0.14058789999999999</v>
      </c>
      <c r="CV152" s="22">
        <v>9.6703300000000006E-2</v>
      </c>
      <c r="CW152" s="22">
        <v>6.0012900000000001E-2</v>
      </c>
      <c r="CX152" s="22">
        <v>-1.3002999999999999E-3</v>
      </c>
      <c r="CY152" s="22">
        <v>-1.46663E-2</v>
      </c>
      <c r="CZ152" s="22">
        <v>-5.1377999999999997E-3</v>
      </c>
      <c r="DA152" s="22">
        <v>-3.0155399999999999E-2</v>
      </c>
      <c r="DB152" s="22">
        <v>1.0187099999999999E-2</v>
      </c>
      <c r="DC152" s="22">
        <v>9.9635000000000001E-3</v>
      </c>
      <c r="DD152" s="22">
        <v>1.89521E-2</v>
      </c>
      <c r="DE152" s="22">
        <v>4.82818E-2</v>
      </c>
      <c r="DF152" s="22">
        <v>4.2617299999999997E-2</v>
      </c>
      <c r="DG152" s="22">
        <v>1.1521200000000001E-2</v>
      </c>
      <c r="DH152" s="22">
        <v>5.4241000000000003E-3</v>
      </c>
      <c r="DI152" s="22">
        <v>-1.01134E-2</v>
      </c>
      <c r="DJ152" s="22">
        <v>-3.46203E-2</v>
      </c>
      <c r="DK152" s="22">
        <v>1.2257799999999999E-2</v>
      </c>
      <c r="DL152" s="22">
        <v>2.2253200000000001E-2</v>
      </c>
      <c r="DM152" s="22">
        <v>2.0775700000000001E-2</v>
      </c>
      <c r="DN152" s="22">
        <v>8.5687899999999997E-2</v>
      </c>
      <c r="DO152" s="22">
        <v>0.18612000000000001</v>
      </c>
      <c r="DP152" s="22">
        <v>0.2149054</v>
      </c>
      <c r="DQ152" s="22">
        <v>0.17917720000000001</v>
      </c>
      <c r="DR152" s="22">
        <v>0.16945470000000001</v>
      </c>
      <c r="DS152" s="22">
        <v>0.17382349999999999</v>
      </c>
      <c r="DT152" s="22">
        <v>0.12952159999999999</v>
      </c>
      <c r="DU152" s="22">
        <v>9.2867900000000003E-2</v>
      </c>
      <c r="DV152" s="22">
        <v>2.91954E-2</v>
      </c>
      <c r="DW152" s="22">
        <v>2.6522E-2</v>
      </c>
      <c r="DX152" s="22">
        <v>3.3958799999999997E-2</v>
      </c>
      <c r="DY152" s="22">
        <v>1.5969299999999999E-2</v>
      </c>
      <c r="DZ152" s="22">
        <v>4.0987599999999999E-2</v>
      </c>
      <c r="EA152" s="22">
        <v>3.3663600000000002E-2</v>
      </c>
      <c r="EB152" s="22">
        <v>4.0372900000000003E-2</v>
      </c>
      <c r="EC152" s="22">
        <v>7.4295399999999998E-2</v>
      </c>
      <c r="ED152" s="22">
        <v>7.3184600000000002E-2</v>
      </c>
      <c r="EE152" s="22">
        <v>4.5250899999999997E-2</v>
      </c>
      <c r="EF152" s="22">
        <v>4.8062100000000003E-2</v>
      </c>
      <c r="EG152" s="22">
        <v>4.4303599999999999E-2</v>
      </c>
      <c r="EH152" s="22">
        <v>2.6617700000000001E-2</v>
      </c>
      <c r="EI152" s="22">
        <v>6.9216100000000003E-2</v>
      </c>
      <c r="EJ152" s="22">
        <v>7.8391100000000005E-2</v>
      </c>
      <c r="EK152" s="22">
        <v>7.7451999999999993E-2</v>
      </c>
      <c r="EL152" s="22">
        <v>0.14474580000000001</v>
      </c>
      <c r="EM152" s="22">
        <v>0.2446518</v>
      </c>
      <c r="EN152" s="22">
        <v>0.26921410000000001</v>
      </c>
      <c r="EO152" s="22">
        <v>0.23375460000000001</v>
      </c>
      <c r="EP152" s="22">
        <v>0.2218262</v>
      </c>
      <c r="EQ152" s="22">
        <v>0.22181049999999999</v>
      </c>
      <c r="ER152" s="22">
        <v>0.1769059</v>
      </c>
      <c r="ES152" s="22">
        <v>0.14030509999999999</v>
      </c>
      <c r="ET152" s="22">
        <v>7.3226399999999997E-2</v>
      </c>
      <c r="EU152" s="22">
        <v>63.308149999999998</v>
      </c>
      <c r="EV152" s="22">
        <v>62.592590000000001</v>
      </c>
      <c r="EW152" s="22">
        <v>61.712499999999999</v>
      </c>
      <c r="EX152" s="22">
        <v>61.614469999999997</v>
      </c>
      <c r="EY152" s="22">
        <v>60.785989999999998</v>
      </c>
      <c r="EZ152" s="22">
        <v>60.577089999999998</v>
      </c>
      <c r="FA152" s="22">
        <v>59.960320000000003</v>
      </c>
      <c r="FB152" s="22">
        <v>61.100029999999997</v>
      </c>
      <c r="FC152" s="22">
        <v>65.802440000000004</v>
      </c>
      <c r="FD152" s="22">
        <v>71.762550000000005</v>
      </c>
      <c r="FE152" s="22">
        <v>77.390900000000002</v>
      </c>
      <c r="FF152" s="22">
        <v>80.719290000000001</v>
      </c>
      <c r="FG152" s="22">
        <v>82.685180000000003</v>
      </c>
      <c r="FH152" s="22">
        <v>84.321470000000005</v>
      </c>
      <c r="FI152" s="22">
        <v>84.897149999999996</v>
      </c>
      <c r="FJ152" s="22">
        <v>84.261420000000001</v>
      </c>
      <c r="FK152" s="22">
        <v>82.792000000000002</v>
      </c>
      <c r="FL152" s="22">
        <v>81.13306</v>
      </c>
      <c r="FM152" s="22">
        <v>78.359020000000001</v>
      </c>
      <c r="FN152" s="22">
        <v>74.228139999999996</v>
      </c>
      <c r="FO152" s="22">
        <v>68.777240000000006</v>
      </c>
      <c r="FP152" s="22">
        <v>66.61018</v>
      </c>
      <c r="FQ152" s="22">
        <v>65.182670000000002</v>
      </c>
      <c r="FR152" s="22">
        <v>64.217389999999995</v>
      </c>
      <c r="FS152" s="22">
        <v>0.8010408</v>
      </c>
      <c r="FT152" s="22">
        <v>3.8690500000000003E-2</v>
      </c>
      <c r="FU152" s="22">
        <v>6.1019299999999999E-2</v>
      </c>
    </row>
    <row r="153" spans="1:177" x14ac:dyDescent="0.3">
      <c r="A153" s="13" t="s">
        <v>226</v>
      </c>
      <c r="B153" s="13" t="s">
        <v>199</v>
      </c>
      <c r="C153" s="13" t="s">
        <v>263</v>
      </c>
      <c r="D153" s="34" t="s">
        <v>231</v>
      </c>
      <c r="E153" s="23" t="s">
        <v>220</v>
      </c>
      <c r="F153" s="23">
        <v>3137</v>
      </c>
      <c r="G153" s="22">
        <v>0.9294308</v>
      </c>
      <c r="H153" s="22">
        <v>0.85391919999999999</v>
      </c>
      <c r="I153" s="22">
        <v>0.80644199999999999</v>
      </c>
      <c r="J153" s="22">
        <v>0.73136299999999999</v>
      </c>
      <c r="K153" s="22">
        <v>0.6846738</v>
      </c>
      <c r="L153" s="22">
        <v>0.67340739999999999</v>
      </c>
      <c r="M153" s="22">
        <v>0.72104970000000002</v>
      </c>
      <c r="N153" s="22">
        <v>0.55829130000000005</v>
      </c>
      <c r="O153" s="22">
        <v>0.2357522</v>
      </c>
      <c r="P153" s="22">
        <v>-0.39213199999999998</v>
      </c>
      <c r="Q153" s="22">
        <v>-0.99077400000000004</v>
      </c>
      <c r="R153" s="22">
        <v>-1.405381</v>
      </c>
      <c r="S153" s="22">
        <v>-1.4433819999999999</v>
      </c>
      <c r="T153" s="22">
        <v>-1.3835249999999999</v>
      </c>
      <c r="U153" s="22">
        <v>-1.1204639999999999</v>
      </c>
      <c r="V153" s="22">
        <v>-0.61095730000000004</v>
      </c>
      <c r="W153" s="22">
        <v>-5.8162699999999998E-2</v>
      </c>
      <c r="X153" s="22">
        <v>0.65391560000000004</v>
      </c>
      <c r="Y153" s="22">
        <v>1.185279</v>
      </c>
      <c r="Z153" s="22">
        <v>1.3805240000000001</v>
      </c>
      <c r="AA153" s="22">
        <v>1.467543</v>
      </c>
      <c r="AB153" s="22">
        <v>1.412652</v>
      </c>
      <c r="AC153" s="22">
        <v>1.2178580000000001</v>
      </c>
      <c r="AD153" s="22">
        <v>0.96312850000000005</v>
      </c>
      <c r="AE153" s="22">
        <v>-0.14436399999999999</v>
      </c>
      <c r="AF153" s="22">
        <v>-0.14299339999999999</v>
      </c>
      <c r="AG153" s="22">
        <v>-8.7713200000000005E-2</v>
      </c>
      <c r="AH153" s="22">
        <v>-5.9614100000000003E-2</v>
      </c>
      <c r="AI153" s="22">
        <v>-3.9949699999999998E-2</v>
      </c>
      <c r="AJ153" s="22">
        <v>-4.8060899999999997E-2</v>
      </c>
      <c r="AK153" s="22">
        <v>-4.6133599999999997E-2</v>
      </c>
      <c r="AL153" s="22">
        <v>-0.1133021</v>
      </c>
      <c r="AM153" s="22">
        <v>-0.13341710000000001</v>
      </c>
      <c r="AN153" s="22">
        <v>-0.18757199999999999</v>
      </c>
      <c r="AO153" s="22">
        <v>-0.26339299999999999</v>
      </c>
      <c r="AP153" s="22">
        <v>-0.3459546</v>
      </c>
      <c r="AQ153" s="22">
        <v>-0.20025119999999999</v>
      </c>
      <c r="AR153" s="22">
        <v>-0.16751279999999999</v>
      </c>
      <c r="AS153" s="22">
        <v>-0.10068240000000001</v>
      </c>
      <c r="AT153" s="22">
        <v>-7.2420000000000004E-4</v>
      </c>
      <c r="AU153" s="22">
        <v>1.46062E-2</v>
      </c>
      <c r="AV153" s="22">
        <v>4.6792800000000002E-2</v>
      </c>
      <c r="AW153" s="22">
        <v>6.0356999999999997E-3</v>
      </c>
      <c r="AX153" s="22">
        <v>-6.5598299999999998E-2</v>
      </c>
      <c r="AY153" s="22">
        <v>-9.8913000000000004E-3</v>
      </c>
      <c r="AZ153" s="22">
        <v>-3.6282300000000003E-2</v>
      </c>
      <c r="BA153" s="22">
        <v>-7.3583399999999993E-2</v>
      </c>
      <c r="BB153" s="22">
        <v>-0.13493810000000001</v>
      </c>
      <c r="BC153" s="22">
        <v>-7.9441499999999998E-2</v>
      </c>
      <c r="BD153" s="22">
        <v>-7.2802099999999995E-2</v>
      </c>
      <c r="BE153" s="22">
        <v>-2.5183400000000002E-2</v>
      </c>
      <c r="BF153" s="22">
        <v>-1.5536700000000001E-2</v>
      </c>
      <c r="BG153" s="22">
        <v>-6.1260999999999998E-3</v>
      </c>
      <c r="BH153" s="22">
        <v>-1.3318999999999999E-2</v>
      </c>
      <c r="BI153" s="22">
        <v>-1.2137E-2</v>
      </c>
      <c r="BJ153" s="22">
        <v>-7.1907200000000004E-2</v>
      </c>
      <c r="BK153" s="22">
        <v>-7.2077799999999997E-2</v>
      </c>
      <c r="BL153" s="22">
        <v>-0.109238</v>
      </c>
      <c r="BM153" s="22">
        <v>-0.1629255</v>
      </c>
      <c r="BN153" s="22">
        <v>-0.23425589999999999</v>
      </c>
      <c r="BO153" s="22">
        <v>-0.1188385</v>
      </c>
      <c r="BP153" s="22">
        <v>-9.7951200000000002E-2</v>
      </c>
      <c r="BQ153" s="22">
        <v>-3.9700300000000001E-2</v>
      </c>
      <c r="BR153" s="22">
        <v>5.6873100000000003E-2</v>
      </c>
      <c r="BS153" s="22">
        <v>7.1605100000000005E-2</v>
      </c>
      <c r="BT153" s="22">
        <v>0.10984090000000001</v>
      </c>
      <c r="BU153" s="22">
        <v>8.6797700000000005E-2</v>
      </c>
      <c r="BV153" s="22">
        <v>2.8115500000000002E-2</v>
      </c>
      <c r="BW153" s="22">
        <v>7.0489800000000005E-2</v>
      </c>
      <c r="BX153" s="22">
        <v>4.22948E-2</v>
      </c>
      <c r="BY153" s="22">
        <v>-3.681E-4</v>
      </c>
      <c r="BZ153" s="22">
        <v>-7.1113800000000005E-2</v>
      </c>
      <c r="CA153" s="22">
        <v>-3.4476300000000001E-2</v>
      </c>
      <c r="CB153" s="22">
        <v>-2.4187799999999999E-2</v>
      </c>
      <c r="CC153" s="22">
        <v>1.8124399999999999E-2</v>
      </c>
      <c r="CD153" s="22">
        <v>1.49912E-2</v>
      </c>
      <c r="CE153" s="22">
        <v>1.7300099999999999E-2</v>
      </c>
      <c r="CF153" s="22">
        <v>1.07431E-2</v>
      </c>
      <c r="CG153" s="22">
        <v>1.14091E-2</v>
      </c>
      <c r="CH153" s="22">
        <v>-4.3237299999999999E-2</v>
      </c>
      <c r="CI153" s="22">
        <v>-2.9594499999999999E-2</v>
      </c>
      <c r="CJ153" s="22">
        <v>-5.4984100000000001E-2</v>
      </c>
      <c r="CK153" s="22">
        <v>-9.3341900000000005E-2</v>
      </c>
      <c r="CL153" s="22">
        <v>-0.15689359999999999</v>
      </c>
      <c r="CM153" s="22">
        <v>-6.2452199999999999E-2</v>
      </c>
      <c r="CN153" s="22">
        <v>-4.9773100000000001E-2</v>
      </c>
      <c r="CO153" s="22">
        <v>2.5357999999999999E-3</v>
      </c>
      <c r="CP153" s="22">
        <v>9.6764799999999998E-2</v>
      </c>
      <c r="CQ153" s="22">
        <v>0.1110824</v>
      </c>
      <c r="CR153" s="22">
        <v>0.1535079</v>
      </c>
      <c r="CS153" s="22">
        <v>0.1427332</v>
      </c>
      <c r="CT153" s="22">
        <v>9.3021400000000004E-2</v>
      </c>
      <c r="CU153" s="22">
        <v>0.12616160000000001</v>
      </c>
      <c r="CV153" s="22">
        <v>9.6716999999999997E-2</v>
      </c>
      <c r="CW153" s="22">
        <v>5.0340599999999999E-2</v>
      </c>
      <c r="CX153" s="22">
        <v>-2.6909300000000001E-2</v>
      </c>
      <c r="CY153" s="22">
        <v>1.04888E-2</v>
      </c>
      <c r="CZ153" s="22">
        <v>2.44265E-2</v>
      </c>
      <c r="DA153" s="22">
        <v>6.1432300000000002E-2</v>
      </c>
      <c r="DB153" s="22">
        <v>4.55191E-2</v>
      </c>
      <c r="DC153" s="22">
        <v>4.0726199999999997E-2</v>
      </c>
      <c r="DD153" s="22">
        <v>3.4805200000000001E-2</v>
      </c>
      <c r="DE153" s="22">
        <v>3.4955100000000003E-2</v>
      </c>
      <c r="DF153" s="22">
        <v>-1.45673E-2</v>
      </c>
      <c r="DG153" s="22">
        <v>1.28889E-2</v>
      </c>
      <c r="DH153" s="22">
        <v>-7.3019999999999997E-4</v>
      </c>
      <c r="DI153" s="22">
        <v>-2.3758499999999998E-2</v>
      </c>
      <c r="DJ153" s="22">
        <v>-7.9531400000000002E-2</v>
      </c>
      <c r="DK153" s="22">
        <v>-6.0660000000000002E-3</v>
      </c>
      <c r="DL153" s="22">
        <v>-1.5950000000000001E-3</v>
      </c>
      <c r="DM153" s="22">
        <v>4.4771900000000003E-2</v>
      </c>
      <c r="DN153" s="22">
        <v>0.13665649999999999</v>
      </c>
      <c r="DO153" s="22">
        <v>0.15055969999999999</v>
      </c>
      <c r="DP153" s="22">
        <v>0.19717480000000001</v>
      </c>
      <c r="DQ153" s="22">
        <v>0.1986687</v>
      </c>
      <c r="DR153" s="22">
        <v>0.15792719999999999</v>
      </c>
      <c r="DS153" s="22">
        <v>0.1818333</v>
      </c>
      <c r="DT153" s="22">
        <v>0.1511393</v>
      </c>
      <c r="DU153" s="22">
        <v>0.10104929999999999</v>
      </c>
      <c r="DV153" s="22">
        <v>1.7295100000000001E-2</v>
      </c>
      <c r="DW153" s="22">
        <v>7.5411400000000003E-2</v>
      </c>
      <c r="DX153" s="22">
        <v>9.4617800000000002E-2</v>
      </c>
      <c r="DY153" s="22">
        <v>0.12396210000000001</v>
      </c>
      <c r="DZ153" s="22">
        <v>8.9596499999999996E-2</v>
      </c>
      <c r="EA153" s="22">
        <v>7.4549799999999999E-2</v>
      </c>
      <c r="EB153" s="22">
        <v>6.9547100000000001E-2</v>
      </c>
      <c r="EC153" s="22">
        <v>6.8951799999999994E-2</v>
      </c>
      <c r="ED153" s="22">
        <v>2.68276E-2</v>
      </c>
      <c r="EE153" s="22">
        <v>7.4228100000000005E-2</v>
      </c>
      <c r="EF153" s="22">
        <v>7.7603800000000001E-2</v>
      </c>
      <c r="EG153" s="22">
        <v>7.6709100000000002E-2</v>
      </c>
      <c r="EH153" s="22">
        <v>3.2167300000000003E-2</v>
      </c>
      <c r="EI153" s="22">
        <v>7.5346700000000003E-2</v>
      </c>
      <c r="EJ153" s="22">
        <v>6.7966499999999999E-2</v>
      </c>
      <c r="EK153" s="22">
        <v>0.1057541</v>
      </c>
      <c r="EL153" s="22">
        <v>0.1942538</v>
      </c>
      <c r="EM153" s="22">
        <v>0.20755860000000001</v>
      </c>
      <c r="EN153" s="22">
        <v>0.26022299999999998</v>
      </c>
      <c r="EO153" s="22">
        <v>0.27943059999999997</v>
      </c>
      <c r="EP153" s="22">
        <v>0.251641</v>
      </c>
      <c r="EQ153" s="22">
        <v>0.26221450000000002</v>
      </c>
      <c r="ER153" s="22">
        <v>0.22971630000000001</v>
      </c>
      <c r="ES153" s="22">
        <v>0.17426459999999999</v>
      </c>
      <c r="ET153" s="22">
        <v>8.1119399999999994E-2</v>
      </c>
      <c r="EU153" s="22">
        <v>63.920029999999997</v>
      </c>
      <c r="EV153" s="22">
        <v>63.761690000000002</v>
      </c>
      <c r="EW153" s="22">
        <v>63.422330000000002</v>
      </c>
      <c r="EX153" s="22">
        <v>63.49485</v>
      </c>
      <c r="EY153" s="22">
        <v>63.39049</v>
      </c>
      <c r="EZ153" s="22">
        <v>63.298850000000002</v>
      </c>
      <c r="FA153" s="22">
        <v>62.841360000000002</v>
      </c>
      <c r="FB153" s="22">
        <v>62.985109999999999</v>
      </c>
      <c r="FC153" s="22">
        <v>64.412509999999997</v>
      </c>
      <c r="FD153" s="22">
        <v>67.278630000000007</v>
      </c>
      <c r="FE153" s="22">
        <v>71.932419999999993</v>
      </c>
      <c r="FF153" s="22">
        <v>75.455529999999996</v>
      </c>
      <c r="FG153" s="22">
        <v>76.792460000000005</v>
      </c>
      <c r="FH153" s="22">
        <v>77.292420000000007</v>
      </c>
      <c r="FI153" s="22">
        <v>77.58372</v>
      </c>
      <c r="FJ153" s="22">
        <v>77.21284</v>
      </c>
      <c r="FK153" s="22">
        <v>76.094880000000003</v>
      </c>
      <c r="FL153" s="22">
        <v>74.819370000000006</v>
      </c>
      <c r="FM153" s="22">
        <v>72.544910000000002</v>
      </c>
      <c r="FN153" s="22">
        <v>69.344520000000003</v>
      </c>
      <c r="FO153" s="22">
        <v>66.222369999999998</v>
      </c>
      <c r="FP153" s="22">
        <v>65.034970000000001</v>
      </c>
      <c r="FQ153" s="22">
        <v>64.371049999999997</v>
      </c>
      <c r="FR153" s="22">
        <v>64.163780000000003</v>
      </c>
      <c r="FS153" s="22">
        <v>0.83596619999999999</v>
      </c>
      <c r="FT153" s="22">
        <v>4.4151099999999999E-2</v>
      </c>
      <c r="FU153" s="22">
        <v>8.8085399999999994E-2</v>
      </c>
    </row>
    <row r="154" spans="1:177" x14ac:dyDescent="0.3">
      <c r="A154" s="13" t="s">
        <v>226</v>
      </c>
      <c r="B154" s="13" t="s">
        <v>199</v>
      </c>
      <c r="C154" s="13" t="s">
        <v>263</v>
      </c>
      <c r="D154" s="34" t="s">
        <v>231</v>
      </c>
      <c r="E154" s="23" t="s">
        <v>221</v>
      </c>
      <c r="F154" s="23">
        <v>3140</v>
      </c>
      <c r="G154" s="22">
        <v>0.93014989999999997</v>
      </c>
      <c r="H154" s="22">
        <v>0.8387116</v>
      </c>
      <c r="I154" s="22">
        <v>0.67400230000000005</v>
      </c>
      <c r="J154" s="22">
        <v>0.70931659999999996</v>
      </c>
      <c r="K154" s="22">
        <v>0.68641099999999999</v>
      </c>
      <c r="L154" s="22">
        <v>0.72517480000000001</v>
      </c>
      <c r="M154" s="22">
        <v>0.81177960000000005</v>
      </c>
      <c r="N154" s="22">
        <v>0.61370690000000006</v>
      </c>
      <c r="O154" s="22">
        <v>-3.0051100000000001E-2</v>
      </c>
      <c r="P154" s="22">
        <v>-0.86030130000000005</v>
      </c>
      <c r="Q154" s="22">
        <v>-1.482475</v>
      </c>
      <c r="R154" s="22">
        <v>-1.7810010000000001</v>
      </c>
      <c r="S154" s="22">
        <v>-1.8070379999999999</v>
      </c>
      <c r="T154" s="22">
        <v>-1.6089169999999999</v>
      </c>
      <c r="U154" s="22">
        <v>-1.254267</v>
      </c>
      <c r="V154" s="22">
        <v>-0.59989360000000003</v>
      </c>
      <c r="W154" s="22">
        <v>0.23162160000000001</v>
      </c>
      <c r="X154" s="22">
        <v>1.089531</v>
      </c>
      <c r="Y154" s="22">
        <v>1.6416580000000001</v>
      </c>
      <c r="Z154" s="22">
        <v>1.83345</v>
      </c>
      <c r="AA154" s="22">
        <v>1.7782739999999999</v>
      </c>
      <c r="AB154" s="22">
        <v>1.657144</v>
      </c>
      <c r="AC154" s="22">
        <v>1.4124380000000001</v>
      </c>
      <c r="AD154" s="22">
        <v>1.1220859999999999</v>
      </c>
      <c r="AE154" s="22">
        <v>-0.1367099</v>
      </c>
      <c r="AF154" s="22">
        <v>-0.1067738</v>
      </c>
      <c r="AG154" s="22">
        <v>-0.22538469999999999</v>
      </c>
      <c r="AH154" s="22">
        <v>-0.1000616</v>
      </c>
      <c r="AI154" s="22">
        <v>-8.0736000000000002E-2</v>
      </c>
      <c r="AJ154" s="22">
        <v>-4.8480500000000003E-2</v>
      </c>
      <c r="AK154" s="22">
        <v>-2.19554E-2</v>
      </c>
      <c r="AL154" s="22">
        <v>-6.9690000000000004E-3</v>
      </c>
      <c r="AM154" s="22">
        <v>-7.2872300000000001E-2</v>
      </c>
      <c r="AN154" s="22">
        <v>-9.6211000000000005E-2</v>
      </c>
      <c r="AO154" s="22">
        <v>-0.13597480000000001</v>
      </c>
      <c r="AP154" s="22">
        <v>-0.1505494</v>
      </c>
      <c r="AQ154" s="22">
        <v>-0.14549229999999999</v>
      </c>
      <c r="AR154" s="22">
        <v>-0.14165710000000001</v>
      </c>
      <c r="AS154" s="22">
        <v>-0.18729209999999999</v>
      </c>
      <c r="AT154" s="22">
        <v>-0.15313109999999999</v>
      </c>
      <c r="AU154" s="22">
        <v>1.5339800000000001E-2</v>
      </c>
      <c r="AV154" s="22">
        <v>6.1655799999999997E-2</v>
      </c>
      <c r="AW154" s="22">
        <v>2.1582400000000002E-2</v>
      </c>
      <c r="AX154" s="22">
        <v>5.9659200000000003E-2</v>
      </c>
      <c r="AY154" s="22">
        <v>5.5968400000000001E-2</v>
      </c>
      <c r="AZ154" s="22">
        <v>3.9659999999999999E-4</v>
      </c>
      <c r="BA154" s="22">
        <v>-3.1612300000000003E-2</v>
      </c>
      <c r="BB154" s="22">
        <v>-8.3266499999999993E-2</v>
      </c>
      <c r="BC154" s="22">
        <v>-8.2358100000000004E-2</v>
      </c>
      <c r="BD154" s="22">
        <v>-6.4971500000000001E-2</v>
      </c>
      <c r="BE154" s="22">
        <v>-0.1638056</v>
      </c>
      <c r="BF154" s="22">
        <v>-5.8899100000000003E-2</v>
      </c>
      <c r="BG154" s="22">
        <v>-4.8084099999999998E-2</v>
      </c>
      <c r="BH154" s="22">
        <v>-2.03261E-2</v>
      </c>
      <c r="BI154" s="22">
        <v>1.7121600000000001E-2</v>
      </c>
      <c r="BJ154" s="22">
        <v>3.6922099999999999E-2</v>
      </c>
      <c r="BK154" s="22">
        <v>-3.4024899999999997E-2</v>
      </c>
      <c r="BL154" s="22">
        <v>-4.7346600000000003E-2</v>
      </c>
      <c r="BM154" s="22">
        <v>-7.4546399999999999E-2</v>
      </c>
      <c r="BN154" s="22">
        <v>-8.1948999999999994E-2</v>
      </c>
      <c r="BO154" s="22">
        <v>-6.7466300000000007E-2</v>
      </c>
      <c r="BP154" s="22">
        <v>-5.9066E-2</v>
      </c>
      <c r="BQ154" s="22">
        <v>-9.9610099999999993E-2</v>
      </c>
      <c r="BR154" s="22">
        <v>-5.8815699999999999E-2</v>
      </c>
      <c r="BS154" s="22">
        <v>0.1088008</v>
      </c>
      <c r="BT154" s="22">
        <v>0.14524300000000001</v>
      </c>
      <c r="BU154" s="22">
        <v>9.7675899999999996E-2</v>
      </c>
      <c r="BV154" s="22">
        <v>0.124365</v>
      </c>
      <c r="BW154" s="22">
        <v>0.1183797</v>
      </c>
      <c r="BX154" s="22">
        <v>6.25333E-2</v>
      </c>
      <c r="BY154" s="22">
        <v>3.35511E-2</v>
      </c>
      <c r="BZ154" s="22">
        <v>-2.0419E-2</v>
      </c>
      <c r="CA154" s="22">
        <v>-4.47141E-2</v>
      </c>
      <c r="CB154" s="22">
        <v>-3.60194E-2</v>
      </c>
      <c r="CC154" s="22">
        <v>-0.1211561</v>
      </c>
      <c r="CD154" s="22">
        <v>-3.03901E-2</v>
      </c>
      <c r="CE154" s="22">
        <v>-2.5469499999999999E-2</v>
      </c>
      <c r="CF154" s="22">
        <v>-8.2640000000000003E-4</v>
      </c>
      <c r="CG154" s="22">
        <v>4.4186299999999998E-2</v>
      </c>
      <c r="CH154" s="22">
        <v>6.7321000000000006E-2</v>
      </c>
      <c r="CI154" s="22">
        <v>-7.1193999999999997E-3</v>
      </c>
      <c r="CJ154" s="22">
        <v>-1.3503299999999999E-2</v>
      </c>
      <c r="CK154" s="22">
        <v>-3.2001300000000003E-2</v>
      </c>
      <c r="CL154" s="22">
        <v>-3.4436599999999998E-2</v>
      </c>
      <c r="CM154" s="22">
        <v>-1.34257E-2</v>
      </c>
      <c r="CN154" s="22">
        <v>-1.8637E-3</v>
      </c>
      <c r="CO154" s="22">
        <v>-3.8881800000000001E-2</v>
      </c>
      <c r="CP154" s="22">
        <v>6.5069000000000004E-3</v>
      </c>
      <c r="CQ154" s="22">
        <v>0.17353160000000001</v>
      </c>
      <c r="CR154" s="22">
        <v>0.20313519999999999</v>
      </c>
      <c r="CS154" s="22">
        <v>0.15037790000000001</v>
      </c>
      <c r="CT154" s="22">
        <v>0.1691801</v>
      </c>
      <c r="CU154" s="22">
        <v>0.16160550000000001</v>
      </c>
      <c r="CV154" s="22">
        <v>0.105569</v>
      </c>
      <c r="CW154" s="22">
        <v>7.8683100000000006E-2</v>
      </c>
      <c r="CX154" s="22">
        <v>2.3109000000000001E-2</v>
      </c>
      <c r="CY154" s="22">
        <v>-7.0701999999999996E-3</v>
      </c>
      <c r="CZ154" s="22">
        <v>-7.0672E-3</v>
      </c>
      <c r="DA154" s="22">
        <v>-7.8506599999999996E-2</v>
      </c>
      <c r="DB154" s="22">
        <v>-1.8810999999999999E-3</v>
      </c>
      <c r="DC154" s="22">
        <v>-2.8549000000000001E-3</v>
      </c>
      <c r="DD154" s="22">
        <v>1.8673200000000001E-2</v>
      </c>
      <c r="DE154" s="22">
        <v>7.1250900000000006E-2</v>
      </c>
      <c r="DF154" s="22">
        <v>9.7719899999999998E-2</v>
      </c>
      <c r="DG154" s="22">
        <v>1.9786100000000001E-2</v>
      </c>
      <c r="DH154" s="22">
        <v>2.03401E-2</v>
      </c>
      <c r="DI154" s="22">
        <v>1.0543800000000001E-2</v>
      </c>
      <c r="DJ154" s="22">
        <v>1.30759E-2</v>
      </c>
      <c r="DK154" s="22">
        <v>4.06148E-2</v>
      </c>
      <c r="DL154" s="22">
        <v>5.5338499999999999E-2</v>
      </c>
      <c r="DM154" s="22">
        <v>2.1846500000000001E-2</v>
      </c>
      <c r="DN154" s="22">
        <v>7.1829400000000002E-2</v>
      </c>
      <c r="DO154" s="22">
        <v>0.23826240000000001</v>
      </c>
      <c r="DP154" s="22">
        <v>0.26102740000000002</v>
      </c>
      <c r="DQ154" s="22">
        <v>0.20308000000000001</v>
      </c>
      <c r="DR154" s="22">
        <v>0.2139952</v>
      </c>
      <c r="DS154" s="22">
        <v>0.20483129999999999</v>
      </c>
      <c r="DT154" s="22">
        <v>0.14860470000000001</v>
      </c>
      <c r="DU154" s="22">
        <v>0.12381499999999999</v>
      </c>
      <c r="DV154" s="22">
        <v>6.6636899999999999E-2</v>
      </c>
      <c r="DW154" s="22">
        <v>4.7281700000000003E-2</v>
      </c>
      <c r="DX154" s="22">
        <v>3.4735099999999998E-2</v>
      </c>
      <c r="DY154" s="22">
        <v>-1.6927600000000001E-2</v>
      </c>
      <c r="DZ154" s="22">
        <v>3.9281299999999998E-2</v>
      </c>
      <c r="EA154" s="22">
        <v>2.9797000000000001E-2</v>
      </c>
      <c r="EB154" s="22">
        <v>4.6827599999999997E-2</v>
      </c>
      <c r="EC154" s="22">
        <v>0.11032790000000001</v>
      </c>
      <c r="ED154" s="22">
        <v>0.14161109999999999</v>
      </c>
      <c r="EE154" s="22">
        <v>5.8633400000000002E-2</v>
      </c>
      <c r="EF154" s="22">
        <v>6.9204500000000002E-2</v>
      </c>
      <c r="EG154" s="22">
        <v>7.1972300000000003E-2</v>
      </c>
      <c r="EH154" s="22">
        <v>8.1676299999999993E-2</v>
      </c>
      <c r="EI154" s="22">
        <v>0.1186408</v>
      </c>
      <c r="EJ154" s="22">
        <v>0.13792960000000001</v>
      </c>
      <c r="EK154" s="22">
        <v>0.1095285</v>
      </c>
      <c r="EL154" s="22">
        <v>0.16614480000000001</v>
      </c>
      <c r="EM154" s="22">
        <v>0.3317234</v>
      </c>
      <c r="EN154" s="22">
        <v>0.34461459999999999</v>
      </c>
      <c r="EO154" s="22">
        <v>0.27917340000000002</v>
      </c>
      <c r="EP154" s="22">
        <v>0.27870099999999998</v>
      </c>
      <c r="EQ154" s="22">
        <v>0.26724249999999999</v>
      </c>
      <c r="ER154" s="22">
        <v>0.2107414</v>
      </c>
      <c r="ES154" s="22">
        <v>0.18897839999999999</v>
      </c>
      <c r="ET154" s="22">
        <v>0.1294844</v>
      </c>
      <c r="EU154" s="22">
        <v>62.699509999999997</v>
      </c>
      <c r="EV154" s="22">
        <v>61.429650000000002</v>
      </c>
      <c r="EW154" s="22">
        <v>60.01164</v>
      </c>
      <c r="EX154" s="22">
        <v>59.743960000000001</v>
      </c>
      <c r="EY154" s="22">
        <v>58.195149999999998</v>
      </c>
      <c r="EZ154" s="22">
        <v>57.869610000000002</v>
      </c>
      <c r="FA154" s="22">
        <v>57.094380000000001</v>
      </c>
      <c r="FB154" s="22">
        <v>59.224829999999997</v>
      </c>
      <c r="FC154" s="22">
        <v>67.185119999999998</v>
      </c>
      <c r="FD154" s="22">
        <v>76.222999999999999</v>
      </c>
      <c r="FE154" s="22">
        <v>82.820830000000001</v>
      </c>
      <c r="FF154" s="22">
        <v>85.955539999999999</v>
      </c>
      <c r="FG154" s="22">
        <v>88.547139999999999</v>
      </c>
      <c r="FH154" s="22">
        <v>91.313829999999996</v>
      </c>
      <c r="FI154" s="22">
        <v>92.172409999999999</v>
      </c>
      <c r="FJ154" s="22">
        <v>91.273210000000006</v>
      </c>
      <c r="FK154" s="22">
        <v>89.454179999999994</v>
      </c>
      <c r="FL154" s="22">
        <v>87.413820000000001</v>
      </c>
      <c r="FM154" s="22">
        <v>84.14282</v>
      </c>
      <c r="FN154" s="22">
        <v>79.086309999999997</v>
      </c>
      <c r="FO154" s="22">
        <v>71.318839999999994</v>
      </c>
      <c r="FP154" s="22">
        <v>68.177229999999994</v>
      </c>
      <c r="FQ154" s="22">
        <v>65.990110000000001</v>
      </c>
      <c r="FR154" s="22">
        <v>64.270769999999999</v>
      </c>
      <c r="FS154" s="22">
        <v>1.24535</v>
      </c>
      <c r="FT154" s="22">
        <v>5.85648E-2</v>
      </c>
      <c r="FU154" s="22">
        <v>8.6895899999999998E-2</v>
      </c>
    </row>
    <row r="155" spans="1:177" x14ac:dyDescent="0.3">
      <c r="A155" s="13" t="s">
        <v>226</v>
      </c>
      <c r="B155" s="13" t="s">
        <v>199</v>
      </c>
      <c r="C155" s="13" t="s">
        <v>263</v>
      </c>
      <c r="D155" s="34" t="s">
        <v>243</v>
      </c>
      <c r="E155" s="23" t="s">
        <v>219</v>
      </c>
      <c r="F155" s="23">
        <v>6277</v>
      </c>
      <c r="G155" s="22">
        <v>1.150118</v>
      </c>
      <c r="H155" s="22">
        <v>0.98596130000000004</v>
      </c>
      <c r="I155" s="22">
        <v>0.82657599999999998</v>
      </c>
      <c r="J155" s="22">
        <v>0.83819180000000004</v>
      </c>
      <c r="K155" s="22">
        <v>0.78118940000000003</v>
      </c>
      <c r="L155" s="22">
        <v>0.80030230000000002</v>
      </c>
      <c r="M155" s="22">
        <v>0.92494319999999997</v>
      </c>
      <c r="N155" s="22">
        <v>0.63286779999999998</v>
      </c>
      <c r="O155" s="22">
        <v>0.1197361</v>
      </c>
      <c r="P155" s="22">
        <v>-0.44009969999999998</v>
      </c>
      <c r="Q155" s="22">
        <v>-0.77789379999999997</v>
      </c>
      <c r="R155" s="22">
        <v>-1.055177</v>
      </c>
      <c r="S155" s="22">
        <v>-1.068589</v>
      </c>
      <c r="T155" s="22">
        <v>-0.91569230000000001</v>
      </c>
      <c r="U155" s="22">
        <v>-0.67746870000000003</v>
      </c>
      <c r="V155" s="22">
        <v>-0.11105520000000001</v>
      </c>
      <c r="W155" s="22">
        <v>0.61687199999999998</v>
      </c>
      <c r="X155" s="22">
        <v>1.5016419999999999</v>
      </c>
      <c r="Y155" s="22">
        <v>1.9049119999999999</v>
      </c>
      <c r="Z155" s="22">
        <v>1.969346</v>
      </c>
      <c r="AA155" s="22">
        <v>1.9629259999999999</v>
      </c>
      <c r="AB155" s="22">
        <v>1.826246</v>
      </c>
      <c r="AC155" s="22">
        <v>1.4929749999999999</v>
      </c>
      <c r="AD155" s="22">
        <v>1.161861</v>
      </c>
      <c r="AE155" s="22">
        <v>-0.1136028</v>
      </c>
      <c r="AF155" s="22">
        <v>-0.1542655</v>
      </c>
      <c r="AG155" s="22">
        <v>-0.22151799999999999</v>
      </c>
      <c r="AH155" s="22">
        <v>-9.1834399999999997E-2</v>
      </c>
      <c r="AI155" s="22">
        <v>-9.7443199999999994E-2</v>
      </c>
      <c r="AJ155" s="22">
        <v>-6.7512799999999998E-2</v>
      </c>
      <c r="AK155" s="22">
        <v>1.4649999999999999E-3</v>
      </c>
      <c r="AL155" s="22">
        <v>-5.9143899999999999E-2</v>
      </c>
      <c r="AM155" s="22">
        <v>-8.6302199999999996E-2</v>
      </c>
      <c r="AN155" s="22">
        <v>-0.1139839</v>
      </c>
      <c r="AO155" s="22">
        <v>-0.11155180000000001</v>
      </c>
      <c r="AP155" s="22">
        <v>-0.2335701</v>
      </c>
      <c r="AQ155" s="22">
        <v>-0.1857134</v>
      </c>
      <c r="AR155" s="22">
        <v>-0.18783900000000001</v>
      </c>
      <c r="AS155" s="22">
        <v>-0.26172830000000002</v>
      </c>
      <c r="AT155" s="22">
        <v>-0.24811569999999999</v>
      </c>
      <c r="AU155" s="22">
        <v>-3.5988100000000002E-2</v>
      </c>
      <c r="AV155" s="22">
        <v>0.1021455</v>
      </c>
      <c r="AW155" s="22">
        <v>-3.0082899999999999E-2</v>
      </c>
      <c r="AX155" s="22">
        <v>-6.4590400000000006E-2</v>
      </c>
      <c r="AY155" s="22">
        <v>-4.3017899999999998E-2</v>
      </c>
      <c r="AZ155" s="22">
        <v>-7.1864399999999995E-2</v>
      </c>
      <c r="BA155" s="22">
        <v>-0.13419990000000001</v>
      </c>
      <c r="BB155" s="22">
        <v>-0.1900732</v>
      </c>
      <c r="BC155" s="22">
        <v>-5.33678E-2</v>
      </c>
      <c r="BD155" s="22">
        <v>-9.7782900000000006E-2</v>
      </c>
      <c r="BE155" s="22">
        <v>-0.15971759999999999</v>
      </c>
      <c r="BF155" s="22">
        <v>-4.6320699999999999E-2</v>
      </c>
      <c r="BG155" s="22">
        <v>-4.7072000000000003E-2</v>
      </c>
      <c r="BH155" s="22">
        <v>-2.2303300000000002E-2</v>
      </c>
      <c r="BI155" s="22">
        <v>5.0929500000000003E-2</v>
      </c>
      <c r="BJ155" s="22">
        <v>-5.7552000000000002E-3</v>
      </c>
      <c r="BK155" s="22">
        <v>-3.20521E-2</v>
      </c>
      <c r="BL155" s="22">
        <v>-4.8598299999999997E-2</v>
      </c>
      <c r="BM155" s="22">
        <v>-3.61661E-2</v>
      </c>
      <c r="BN155" s="22">
        <v>-0.14570959999999999</v>
      </c>
      <c r="BO155" s="22">
        <v>-9.8085800000000001E-2</v>
      </c>
      <c r="BP155" s="22">
        <v>-8.6506E-2</v>
      </c>
      <c r="BQ155" s="22">
        <v>-0.1611629</v>
      </c>
      <c r="BR155" s="22">
        <v>-0.12520390000000001</v>
      </c>
      <c r="BS155" s="22">
        <v>7.5140600000000002E-2</v>
      </c>
      <c r="BT155" s="22">
        <v>0.21198429999999999</v>
      </c>
      <c r="BU155" s="22">
        <v>8.6964100000000003E-2</v>
      </c>
      <c r="BV155" s="22">
        <v>3.7447599999999998E-2</v>
      </c>
      <c r="BW155" s="22">
        <v>6.1890800000000003E-2</v>
      </c>
      <c r="BX155" s="22">
        <v>1.60316E-2</v>
      </c>
      <c r="BY155" s="22">
        <v>-5.0312500000000003E-2</v>
      </c>
      <c r="BZ155" s="22">
        <v>-0.1148579</v>
      </c>
      <c r="CA155" s="22">
        <v>-1.16493E-2</v>
      </c>
      <c r="CB155" s="22">
        <v>-5.8663199999999999E-2</v>
      </c>
      <c r="CC155" s="22">
        <v>-0.1169149</v>
      </c>
      <c r="CD155" s="22">
        <v>-1.47981E-2</v>
      </c>
      <c r="CE155" s="22">
        <v>-1.2185100000000001E-2</v>
      </c>
      <c r="CF155" s="22">
        <v>9.0086999999999997E-3</v>
      </c>
      <c r="CG155" s="22">
        <v>8.5188399999999997E-2</v>
      </c>
      <c r="CH155" s="22">
        <v>3.1221700000000002E-2</v>
      </c>
      <c r="CI155" s="22">
        <v>5.5214000000000001E-3</v>
      </c>
      <c r="CJ155" s="22">
        <v>-3.3124999999999999E-3</v>
      </c>
      <c r="CK155" s="22">
        <v>1.60457E-2</v>
      </c>
      <c r="CL155" s="22">
        <v>-8.4857699999999994E-2</v>
      </c>
      <c r="CM155" s="22">
        <v>-3.7395200000000003E-2</v>
      </c>
      <c r="CN155" s="22">
        <v>-1.63231E-2</v>
      </c>
      <c r="CO155" s="22">
        <v>-9.1511599999999999E-2</v>
      </c>
      <c r="CP155" s="22">
        <v>-4.0075600000000003E-2</v>
      </c>
      <c r="CQ155" s="22">
        <v>0.15210799999999999</v>
      </c>
      <c r="CR155" s="22">
        <v>0.28805829999999999</v>
      </c>
      <c r="CS155" s="22">
        <v>0.1680306</v>
      </c>
      <c r="CT155" s="22">
        <v>0.1081189</v>
      </c>
      <c r="CU155" s="22">
        <v>0.13455020000000001</v>
      </c>
      <c r="CV155" s="22">
        <v>7.6908099999999993E-2</v>
      </c>
      <c r="CW155" s="22">
        <v>7.7876999999999998E-3</v>
      </c>
      <c r="CX155" s="22">
        <v>-6.2764E-2</v>
      </c>
      <c r="CY155" s="22">
        <v>3.00693E-2</v>
      </c>
      <c r="CZ155" s="22">
        <v>-1.9543499999999998E-2</v>
      </c>
      <c r="DA155" s="22">
        <v>-7.4112200000000003E-2</v>
      </c>
      <c r="DB155" s="22">
        <v>1.67245E-2</v>
      </c>
      <c r="DC155" s="22">
        <v>2.2701800000000001E-2</v>
      </c>
      <c r="DD155" s="22">
        <v>4.0320700000000001E-2</v>
      </c>
      <c r="DE155" s="22">
        <v>0.11944730000000001</v>
      </c>
      <c r="DF155" s="22">
        <v>6.8198499999999995E-2</v>
      </c>
      <c r="DG155" s="22">
        <v>4.3094800000000003E-2</v>
      </c>
      <c r="DH155" s="22">
        <v>4.1973299999999998E-2</v>
      </c>
      <c r="DI155" s="22">
        <v>6.8257499999999999E-2</v>
      </c>
      <c r="DJ155" s="22">
        <v>-2.4005800000000001E-2</v>
      </c>
      <c r="DK155" s="22">
        <v>2.3295400000000001E-2</v>
      </c>
      <c r="DL155" s="22">
        <v>5.3859900000000002E-2</v>
      </c>
      <c r="DM155" s="22">
        <v>-2.1860299999999999E-2</v>
      </c>
      <c r="DN155" s="22">
        <v>4.5052799999999997E-2</v>
      </c>
      <c r="DO155" s="22">
        <v>0.22907540000000001</v>
      </c>
      <c r="DP155" s="22">
        <v>0.36413240000000002</v>
      </c>
      <c r="DQ155" s="22">
        <v>0.24909700000000001</v>
      </c>
      <c r="DR155" s="22">
        <v>0.17879010000000001</v>
      </c>
      <c r="DS155" s="22">
        <v>0.20720959999999999</v>
      </c>
      <c r="DT155" s="22">
        <v>0.13778460000000001</v>
      </c>
      <c r="DU155" s="22">
        <v>6.5887899999999999E-2</v>
      </c>
      <c r="DV155" s="22">
        <v>-1.06701E-2</v>
      </c>
      <c r="DW155" s="22">
        <v>9.0304200000000001E-2</v>
      </c>
      <c r="DX155" s="22">
        <v>3.6939100000000002E-2</v>
      </c>
      <c r="DY155" s="22">
        <v>-1.2311900000000001E-2</v>
      </c>
      <c r="DZ155" s="22">
        <v>6.2238099999999998E-2</v>
      </c>
      <c r="EA155" s="22">
        <v>7.3072999999999999E-2</v>
      </c>
      <c r="EB155" s="22">
        <v>8.5530300000000004E-2</v>
      </c>
      <c r="EC155" s="22">
        <v>0.1689117</v>
      </c>
      <c r="ED155" s="22">
        <v>0.12158720000000001</v>
      </c>
      <c r="EE155" s="22">
        <v>9.7344899999999998E-2</v>
      </c>
      <c r="EF155" s="22">
        <v>0.1073588</v>
      </c>
      <c r="EG155" s="22">
        <v>0.1436432</v>
      </c>
      <c r="EH155" s="22">
        <v>6.38547E-2</v>
      </c>
      <c r="EI155" s="22">
        <v>0.1109231</v>
      </c>
      <c r="EJ155" s="22">
        <v>0.15519289999999999</v>
      </c>
      <c r="EK155" s="22">
        <v>7.87051E-2</v>
      </c>
      <c r="EL155" s="22">
        <v>0.16796459999999999</v>
      </c>
      <c r="EM155" s="22">
        <v>0.34020410000000001</v>
      </c>
      <c r="EN155" s="22">
        <v>0.47397109999999998</v>
      </c>
      <c r="EO155" s="22">
        <v>0.36614400000000002</v>
      </c>
      <c r="EP155" s="22">
        <v>0.28082819999999997</v>
      </c>
      <c r="EQ155" s="22">
        <v>0.31211830000000002</v>
      </c>
      <c r="ER155" s="22">
        <v>0.22568060000000001</v>
      </c>
      <c r="ES155" s="22">
        <v>0.1497754</v>
      </c>
      <c r="ET155" s="22">
        <v>6.4545099999999994E-2</v>
      </c>
      <c r="EU155" s="22">
        <v>70.539500000000004</v>
      </c>
      <c r="EV155" s="22">
        <v>71.534620000000004</v>
      </c>
      <c r="EW155" s="22">
        <v>69.549779999999998</v>
      </c>
      <c r="EX155" s="22">
        <v>70.546229999999994</v>
      </c>
      <c r="EY155" s="22">
        <v>69.034409999999994</v>
      </c>
      <c r="EZ155" s="22">
        <v>68.045109999999994</v>
      </c>
      <c r="FA155" s="22">
        <v>68.01925</v>
      </c>
      <c r="FB155" s="22">
        <v>68.009870000000006</v>
      </c>
      <c r="FC155" s="22">
        <v>74.484629999999996</v>
      </c>
      <c r="FD155" s="22">
        <v>81.444519999999997</v>
      </c>
      <c r="FE155" s="22">
        <v>86.009379999999993</v>
      </c>
      <c r="FF155" s="22">
        <v>87.561710000000005</v>
      </c>
      <c r="FG155" s="22">
        <v>90.064149999999998</v>
      </c>
      <c r="FH155" s="22">
        <v>90.104669999999999</v>
      </c>
      <c r="FI155" s="22">
        <v>89.617310000000003</v>
      </c>
      <c r="FJ155" s="22">
        <v>89.567409999999995</v>
      </c>
      <c r="FK155" s="22">
        <v>85.610159999999993</v>
      </c>
      <c r="FL155" s="22">
        <v>84.621769999999998</v>
      </c>
      <c r="FM155" s="22">
        <v>82.095699999999994</v>
      </c>
      <c r="FN155" s="22">
        <v>77.620040000000003</v>
      </c>
      <c r="FO155" s="22">
        <v>72.606700000000004</v>
      </c>
      <c r="FP155" s="22">
        <v>70.582160000000002</v>
      </c>
      <c r="FQ155" s="22">
        <v>70.07535</v>
      </c>
      <c r="FR155" s="22">
        <v>69.550600000000003</v>
      </c>
      <c r="FS155" s="22">
        <v>1.3503810000000001</v>
      </c>
      <c r="FT155" s="22">
        <v>5.8260399999999997E-2</v>
      </c>
      <c r="FU155" s="22">
        <v>0.11933589999999999</v>
      </c>
    </row>
    <row r="156" spans="1:177" x14ac:dyDescent="0.3">
      <c r="A156" s="13" t="s">
        <v>226</v>
      </c>
      <c r="B156" s="13" t="s">
        <v>199</v>
      </c>
      <c r="C156" s="13" t="s">
        <v>263</v>
      </c>
      <c r="D156" s="34" t="s">
        <v>243</v>
      </c>
      <c r="E156" s="23" t="s">
        <v>220</v>
      </c>
      <c r="F156" s="23">
        <v>3137</v>
      </c>
      <c r="G156" s="22">
        <v>1.1097399999999999</v>
      </c>
      <c r="H156" s="22">
        <v>0.95532669999999997</v>
      </c>
      <c r="I156" s="22">
        <v>0.89144900000000005</v>
      </c>
      <c r="J156" s="22">
        <v>0.8174148</v>
      </c>
      <c r="K156" s="22">
        <v>0.71000379999999996</v>
      </c>
      <c r="L156" s="22">
        <v>0.6905213</v>
      </c>
      <c r="M156" s="22">
        <v>0.78346819999999995</v>
      </c>
      <c r="N156" s="22">
        <v>0.49627480000000002</v>
      </c>
      <c r="O156" s="22">
        <v>0.12462570000000001</v>
      </c>
      <c r="P156" s="22">
        <v>-0.30893369999999998</v>
      </c>
      <c r="Q156" s="22">
        <v>-0.63836000000000004</v>
      </c>
      <c r="R156" s="22">
        <v>-1.044815</v>
      </c>
      <c r="S156" s="22">
        <v>-1.0753999999999999</v>
      </c>
      <c r="T156" s="22">
        <v>-0.93220069999999999</v>
      </c>
      <c r="U156" s="22">
        <v>-0.59878580000000003</v>
      </c>
      <c r="V156" s="22">
        <v>-1.18388E-2</v>
      </c>
      <c r="W156" s="22">
        <v>0.4791318</v>
      </c>
      <c r="X156" s="22">
        <v>1.3444039999999999</v>
      </c>
      <c r="Y156" s="22">
        <v>1.664479</v>
      </c>
      <c r="Z156" s="22">
        <v>1.587636</v>
      </c>
      <c r="AA156" s="22">
        <v>1.747072</v>
      </c>
      <c r="AB156" s="22">
        <v>1.8234300000000001</v>
      </c>
      <c r="AC156" s="22">
        <v>1.306621</v>
      </c>
      <c r="AD156" s="22">
        <v>0.94733880000000004</v>
      </c>
      <c r="AE156" s="22">
        <v>-0.15547159999999999</v>
      </c>
      <c r="AF156" s="22">
        <v>-0.19866529999999999</v>
      </c>
      <c r="AG156" s="22">
        <v>-0.12673960000000001</v>
      </c>
      <c r="AH156" s="22">
        <v>-8.6000300000000002E-2</v>
      </c>
      <c r="AI156" s="22">
        <v>-0.13931769999999999</v>
      </c>
      <c r="AJ156" s="22">
        <v>-0.14639460000000001</v>
      </c>
      <c r="AK156" s="22">
        <v>-0.1187327</v>
      </c>
      <c r="AL156" s="22">
        <v>-0.19893179999999999</v>
      </c>
      <c r="AM156" s="22">
        <v>-0.1803256</v>
      </c>
      <c r="AN156" s="22">
        <v>-0.1733529</v>
      </c>
      <c r="AO156" s="22">
        <v>-0.1780629</v>
      </c>
      <c r="AP156" s="22">
        <v>-0.39191910000000002</v>
      </c>
      <c r="AQ156" s="22">
        <v>-0.27303250000000001</v>
      </c>
      <c r="AR156" s="22">
        <v>-0.25271880000000002</v>
      </c>
      <c r="AS156" s="22">
        <v>-0.20590610000000001</v>
      </c>
      <c r="AT156" s="22">
        <v>-0.14185970000000001</v>
      </c>
      <c r="AU156" s="22">
        <v>-7.5566400000000006E-2</v>
      </c>
      <c r="AV156" s="22">
        <v>0.16864509999999999</v>
      </c>
      <c r="AW156" s="22">
        <v>-5.7511100000000002E-2</v>
      </c>
      <c r="AX156" s="22">
        <v>-0.2877614</v>
      </c>
      <c r="AY156" s="22">
        <v>-0.1790137</v>
      </c>
      <c r="AZ156" s="22">
        <v>-1.3987100000000001E-2</v>
      </c>
      <c r="BA156" s="22">
        <v>-0.2962861</v>
      </c>
      <c r="BB156" s="22">
        <v>-0.4247591</v>
      </c>
      <c r="BC156" s="22">
        <v>-6.6911700000000005E-2</v>
      </c>
      <c r="BD156" s="22">
        <v>-0.10917930000000001</v>
      </c>
      <c r="BE156" s="22">
        <v>-6.3214699999999999E-2</v>
      </c>
      <c r="BF156" s="22">
        <v>-4.2153299999999998E-2</v>
      </c>
      <c r="BG156" s="22">
        <v>-8.6055199999999998E-2</v>
      </c>
      <c r="BH156" s="22">
        <v>-9.0410500000000005E-2</v>
      </c>
      <c r="BI156" s="22">
        <v>-5.1722200000000003E-2</v>
      </c>
      <c r="BJ156" s="22">
        <v>-0.13722809999999999</v>
      </c>
      <c r="BK156" s="22">
        <v>-0.1047685</v>
      </c>
      <c r="BL156" s="22">
        <v>-7.0191500000000004E-2</v>
      </c>
      <c r="BM156" s="22">
        <v>-6.7051799999999995E-2</v>
      </c>
      <c r="BN156" s="22">
        <v>-0.26396770000000003</v>
      </c>
      <c r="BO156" s="22">
        <v>-0.1784915</v>
      </c>
      <c r="BP156" s="22">
        <v>-0.12458569999999999</v>
      </c>
      <c r="BQ156" s="22">
        <v>-6.5805600000000006E-2</v>
      </c>
      <c r="BR156" s="22">
        <v>5.2773500000000001E-2</v>
      </c>
      <c r="BS156" s="22">
        <v>8.9121599999999995E-2</v>
      </c>
      <c r="BT156" s="22">
        <v>0.31717780000000001</v>
      </c>
      <c r="BU156" s="22">
        <v>0.10439420000000001</v>
      </c>
      <c r="BV156" s="22">
        <v>-0.1319091</v>
      </c>
      <c r="BW156" s="22">
        <v>-8.0657000000000003E-3</v>
      </c>
      <c r="BX156" s="22">
        <v>0.13261809999999999</v>
      </c>
      <c r="BY156" s="22">
        <v>-0.16167780000000001</v>
      </c>
      <c r="BZ156" s="22">
        <v>-0.28424969999999999</v>
      </c>
      <c r="CA156" s="22">
        <v>-5.5754000000000003E-3</v>
      </c>
      <c r="CB156" s="22">
        <v>-4.7201600000000003E-2</v>
      </c>
      <c r="CC156" s="22">
        <v>-1.9217600000000001E-2</v>
      </c>
      <c r="CD156" s="22">
        <v>-1.1784899999999999E-2</v>
      </c>
      <c r="CE156" s="22">
        <v>-4.91657E-2</v>
      </c>
      <c r="CF156" s="22">
        <v>-5.1636099999999997E-2</v>
      </c>
      <c r="CG156" s="22">
        <v>-5.3109000000000003E-3</v>
      </c>
      <c r="CH156" s="22">
        <v>-9.4492300000000001E-2</v>
      </c>
      <c r="CI156" s="22">
        <v>-5.24378E-2</v>
      </c>
      <c r="CJ156" s="22">
        <v>1.2578000000000001E-3</v>
      </c>
      <c r="CK156" s="22">
        <v>9.8341000000000001E-3</v>
      </c>
      <c r="CL156" s="22">
        <v>-0.1753489</v>
      </c>
      <c r="CM156" s="22">
        <v>-0.11301269999999999</v>
      </c>
      <c r="CN156" s="22">
        <v>-3.5841199999999997E-2</v>
      </c>
      <c r="CO156" s="22">
        <v>3.1227600000000001E-2</v>
      </c>
      <c r="CP156" s="22">
        <v>0.18757579999999999</v>
      </c>
      <c r="CQ156" s="22">
        <v>0.203184</v>
      </c>
      <c r="CR156" s="22">
        <v>0.42005110000000001</v>
      </c>
      <c r="CS156" s="22">
        <v>0.21652930000000001</v>
      </c>
      <c r="CT156" s="22">
        <v>-2.3966299999999999E-2</v>
      </c>
      <c r="CU156" s="22">
        <v>0.11033229999999999</v>
      </c>
      <c r="CV156" s="22">
        <v>0.23415649999999999</v>
      </c>
      <c r="CW156" s="22">
        <v>-6.8448499999999995E-2</v>
      </c>
      <c r="CX156" s="22">
        <v>-0.1869333</v>
      </c>
      <c r="CY156" s="22">
        <v>5.5760799999999999E-2</v>
      </c>
      <c r="CZ156" s="22">
        <v>1.47761E-2</v>
      </c>
      <c r="DA156" s="22">
        <v>2.47794E-2</v>
      </c>
      <c r="DB156" s="22">
        <v>1.85834E-2</v>
      </c>
      <c r="DC156" s="22">
        <v>-1.22763E-2</v>
      </c>
      <c r="DD156" s="22">
        <v>-1.28617E-2</v>
      </c>
      <c r="DE156" s="22">
        <v>4.1100400000000002E-2</v>
      </c>
      <c r="DF156" s="22">
        <v>-5.17566E-2</v>
      </c>
      <c r="DG156" s="22">
        <v>-1.072E-4</v>
      </c>
      <c r="DH156" s="22">
        <v>7.2707099999999997E-2</v>
      </c>
      <c r="DI156" s="22">
        <v>8.6720099999999994E-2</v>
      </c>
      <c r="DJ156" s="22">
        <v>-8.6730100000000004E-2</v>
      </c>
      <c r="DK156" s="22">
        <v>-4.7533899999999997E-2</v>
      </c>
      <c r="DL156" s="22">
        <v>5.2903400000000003E-2</v>
      </c>
      <c r="DM156" s="22">
        <v>0.12826070000000001</v>
      </c>
      <c r="DN156" s="22">
        <v>0.3223781</v>
      </c>
      <c r="DO156" s="22">
        <v>0.31724649999999999</v>
      </c>
      <c r="DP156" s="22">
        <v>0.52292439999999996</v>
      </c>
      <c r="DQ156" s="22">
        <v>0.32866450000000003</v>
      </c>
      <c r="DR156" s="22">
        <v>8.3976499999999996E-2</v>
      </c>
      <c r="DS156" s="22">
        <v>0.2287304</v>
      </c>
      <c r="DT156" s="22">
        <v>0.33569480000000002</v>
      </c>
      <c r="DU156" s="22">
        <v>2.4780799999999999E-2</v>
      </c>
      <c r="DV156" s="22">
        <v>-8.9616899999999999E-2</v>
      </c>
      <c r="DW156" s="22">
        <v>0.1443207</v>
      </c>
      <c r="DX156" s="22">
        <v>0.1042621</v>
      </c>
      <c r="DY156" s="22">
        <v>8.8304300000000002E-2</v>
      </c>
      <c r="DZ156" s="22">
        <v>6.2430399999999997E-2</v>
      </c>
      <c r="EA156" s="22">
        <v>4.09862E-2</v>
      </c>
      <c r="EB156" s="22">
        <v>4.3122300000000002E-2</v>
      </c>
      <c r="EC156" s="22">
        <v>0.108111</v>
      </c>
      <c r="ED156" s="22">
        <v>9.9471000000000004E-3</v>
      </c>
      <c r="EE156" s="22">
        <v>7.5450000000000003E-2</v>
      </c>
      <c r="EF156" s="22">
        <v>0.17586850000000001</v>
      </c>
      <c r="EG156" s="22">
        <v>0.1977312</v>
      </c>
      <c r="EH156" s="22">
        <v>4.1221300000000002E-2</v>
      </c>
      <c r="EI156" s="22">
        <v>4.7007199999999999E-2</v>
      </c>
      <c r="EJ156" s="22">
        <v>0.18103649999999999</v>
      </c>
      <c r="EK156" s="22">
        <v>0.26836120000000002</v>
      </c>
      <c r="EL156" s="22">
        <v>0.5170112</v>
      </c>
      <c r="EM156" s="22">
        <v>0.48193439999999999</v>
      </c>
      <c r="EN156" s="22">
        <v>0.67145719999999998</v>
      </c>
      <c r="EO156" s="22">
        <v>0.4905698</v>
      </c>
      <c r="EP156" s="22">
        <v>0.23982880000000001</v>
      </c>
      <c r="EQ156" s="22">
        <v>0.39967839999999999</v>
      </c>
      <c r="ER156" s="22">
        <v>0.48230000000000001</v>
      </c>
      <c r="ES156" s="22">
        <v>0.15938910000000001</v>
      </c>
      <c r="ET156" s="22">
        <v>5.08925E-2</v>
      </c>
      <c r="EU156" s="22">
        <v>72.077650000000006</v>
      </c>
      <c r="EV156" s="22">
        <v>72.077650000000006</v>
      </c>
      <c r="EW156" s="22">
        <v>71.103539999999995</v>
      </c>
      <c r="EX156" s="22">
        <v>71.103539999999995</v>
      </c>
      <c r="EY156" s="22">
        <v>70.077650000000006</v>
      </c>
      <c r="EZ156" s="22">
        <v>68.103539999999995</v>
      </c>
      <c r="FA156" s="22">
        <v>68.051770000000005</v>
      </c>
      <c r="FB156" s="22">
        <v>69.025890000000004</v>
      </c>
      <c r="FC156" s="22">
        <v>73.974109999999996</v>
      </c>
      <c r="FD156" s="22">
        <v>80.896460000000005</v>
      </c>
      <c r="FE156" s="22">
        <v>85.025890000000004</v>
      </c>
      <c r="FF156" s="22">
        <v>85.129429999999999</v>
      </c>
      <c r="FG156" s="22">
        <v>88.129429999999999</v>
      </c>
      <c r="FH156" s="22">
        <v>87.207089999999994</v>
      </c>
      <c r="FI156" s="22">
        <v>84.232969999999995</v>
      </c>
      <c r="FJ156" s="22">
        <v>86.129429999999999</v>
      </c>
      <c r="FK156" s="22">
        <v>82.207089999999994</v>
      </c>
      <c r="FL156" s="22">
        <v>81.232969999999995</v>
      </c>
      <c r="FM156" s="22">
        <v>79.181200000000004</v>
      </c>
      <c r="FN156" s="22">
        <v>75.232969999999995</v>
      </c>
      <c r="FO156" s="22">
        <v>71.207089999999994</v>
      </c>
      <c r="FP156" s="22">
        <v>69.15531</v>
      </c>
      <c r="FQ156" s="22">
        <v>69.15531</v>
      </c>
      <c r="FR156" s="22">
        <v>69.103539999999995</v>
      </c>
      <c r="FS156" s="22">
        <v>2.008753</v>
      </c>
      <c r="FT156" s="22">
        <v>7.7867500000000006E-2</v>
      </c>
      <c r="FU156" s="22">
        <v>0.1777377</v>
      </c>
    </row>
    <row r="157" spans="1:177" x14ac:dyDescent="0.3">
      <c r="A157" s="13" t="s">
        <v>226</v>
      </c>
      <c r="B157" s="13" t="s">
        <v>199</v>
      </c>
      <c r="C157" s="13" t="s">
        <v>263</v>
      </c>
      <c r="D157" s="34" t="s">
        <v>243</v>
      </c>
      <c r="E157" s="23" t="s">
        <v>221</v>
      </c>
      <c r="F157" s="23">
        <v>3140</v>
      </c>
      <c r="G157" s="22">
        <v>1.2007380000000001</v>
      </c>
      <c r="H157" s="22">
        <v>1.021242</v>
      </c>
      <c r="I157" s="22">
        <v>0.79352420000000001</v>
      </c>
      <c r="J157" s="22">
        <v>0.86824230000000002</v>
      </c>
      <c r="K157" s="22">
        <v>0.84456960000000003</v>
      </c>
      <c r="L157" s="22">
        <v>0.90194149999999995</v>
      </c>
      <c r="M157" s="22">
        <v>1.0497650000000001</v>
      </c>
      <c r="N157" s="22">
        <v>0.74275449999999998</v>
      </c>
      <c r="O157" s="22">
        <v>0.1141088</v>
      </c>
      <c r="P157" s="22">
        <v>-0.55743799999999999</v>
      </c>
      <c r="Q157" s="22">
        <v>-0.92254139999999996</v>
      </c>
      <c r="R157" s="22">
        <v>-1.087207</v>
      </c>
      <c r="S157" s="22">
        <v>-1.062513</v>
      </c>
      <c r="T157" s="22">
        <v>-0.89875050000000001</v>
      </c>
      <c r="U157" s="22">
        <v>-0.75311740000000005</v>
      </c>
      <c r="V157" s="22">
        <v>-0.180925</v>
      </c>
      <c r="W157" s="22">
        <v>0.74441619999999997</v>
      </c>
      <c r="X157" s="22">
        <v>1.689543</v>
      </c>
      <c r="Y157" s="22">
        <v>2.1623420000000002</v>
      </c>
      <c r="Z157" s="22">
        <v>2.318346</v>
      </c>
      <c r="AA157" s="22">
        <v>2.1757089999999999</v>
      </c>
      <c r="AB157" s="22">
        <v>1.877605</v>
      </c>
      <c r="AC157" s="22">
        <v>1.6686019999999999</v>
      </c>
      <c r="AD157" s="22">
        <v>1.3457319999999999</v>
      </c>
      <c r="AE157" s="22">
        <v>-0.14631640000000001</v>
      </c>
      <c r="AF157" s="22">
        <v>-0.18755189999999999</v>
      </c>
      <c r="AG157" s="22">
        <v>-0.3438929</v>
      </c>
      <c r="AH157" s="22">
        <v>-0.1332371</v>
      </c>
      <c r="AI157" s="22">
        <v>-0.119723</v>
      </c>
      <c r="AJ157" s="22">
        <v>-5.65569E-2</v>
      </c>
      <c r="AK157" s="22">
        <v>3.5583499999999997E-2</v>
      </c>
      <c r="AL157" s="22">
        <v>-1.00304E-2</v>
      </c>
      <c r="AM157" s="22">
        <v>-6.6403000000000004E-2</v>
      </c>
      <c r="AN157" s="22">
        <v>-0.14253740000000001</v>
      </c>
      <c r="AO157" s="22">
        <v>-0.16748279999999999</v>
      </c>
      <c r="AP157" s="22">
        <v>-0.2319823</v>
      </c>
      <c r="AQ157" s="22">
        <v>-0.19840669999999999</v>
      </c>
      <c r="AR157" s="22">
        <v>-0.25851370000000001</v>
      </c>
      <c r="AS157" s="22">
        <v>-0.45598329999999998</v>
      </c>
      <c r="AT157" s="22">
        <v>-0.51501520000000001</v>
      </c>
      <c r="AU157" s="22">
        <v>-0.17066149999999999</v>
      </c>
      <c r="AV157" s="22">
        <v>-8.15438E-2</v>
      </c>
      <c r="AW157" s="22">
        <v>-0.15028359999999999</v>
      </c>
      <c r="AX157" s="22">
        <v>-2.9472999999999999E-2</v>
      </c>
      <c r="AY157" s="22">
        <v>-7.9416500000000001E-2</v>
      </c>
      <c r="AZ157" s="22">
        <v>-0.2173746</v>
      </c>
      <c r="BA157" s="22">
        <v>-0.1202502</v>
      </c>
      <c r="BB157" s="22">
        <v>-0.11458409999999999</v>
      </c>
      <c r="BC157" s="22">
        <v>-6.4374799999999996E-2</v>
      </c>
      <c r="BD157" s="22">
        <v>-0.1154816</v>
      </c>
      <c r="BE157" s="22">
        <v>-0.2487645</v>
      </c>
      <c r="BF157" s="22">
        <v>-5.9623299999999997E-2</v>
      </c>
      <c r="BG157" s="22">
        <v>-3.8989000000000003E-2</v>
      </c>
      <c r="BH157" s="22">
        <v>1.3200399999999999E-2</v>
      </c>
      <c r="BI157" s="22">
        <v>0.1085102</v>
      </c>
      <c r="BJ157" s="22">
        <v>7.2831300000000002E-2</v>
      </c>
      <c r="BK157" s="22">
        <v>9.8414999999999996E-3</v>
      </c>
      <c r="BL157" s="22">
        <v>-5.49078E-2</v>
      </c>
      <c r="BM157" s="22">
        <v>-5.85047E-2</v>
      </c>
      <c r="BN157" s="22">
        <v>-0.1044218</v>
      </c>
      <c r="BO157" s="22">
        <v>-5.90602E-2</v>
      </c>
      <c r="BP157" s="22">
        <v>-0.1036208</v>
      </c>
      <c r="BQ157" s="22">
        <v>-0.3112974</v>
      </c>
      <c r="BR157" s="22">
        <v>-0.3514448</v>
      </c>
      <c r="BS157" s="22">
        <v>-1.59749E-2</v>
      </c>
      <c r="BT157" s="22">
        <v>7.7206800000000006E-2</v>
      </c>
      <c r="BU157" s="22">
        <v>1.9379799999999999E-2</v>
      </c>
      <c r="BV157" s="22">
        <v>0.1106876</v>
      </c>
      <c r="BW157" s="22">
        <v>5.9652299999999998E-2</v>
      </c>
      <c r="BX157" s="22">
        <v>-0.1076305</v>
      </c>
      <c r="BY157" s="22">
        <v>-5.8770999999999997E-3</v>
      </c>
      <c r="BZ157" s="22">
        <v>-2.8705700000000001E-2</v>
      </c>
      <c r="CA157" s="22">
        <v>-7.6222E-3</v>
      </c>
      <c r="CB157" s="22">
        <v>-6.5565999999999999E-2</v>
      </c>
      <c r="CC157" s="22">
        <v>-0.18287890000000001</v>
      </c>
      <c r="CD157" s="22">
        <v>-8.6385999999999998E-3</v>
      </c>
      <c r="CE157" s="22">
        <v>1.69272E-2</v>
      </c>
      <c r="CF157" s="22">
        <v>6.1514100000000002E-2</v>
      </c>
      <c r="CG157" s="22">
        <v>0.15901889999999999</v>
      </c>
      <c r="CH157" s="22">
        <v>0.130221</v>
      </c>
      <c r="CI157" s="22">
        <v>6.2648099999999998E-2</v>
      </c>
      <c r="CJ157" s="22">
        <v>5.7843E-3</v>
      </c>
      <c r="CK157" s="22">
        <v>1.6973100000000001E-2</v>
      </c>
      <c r="CL157" s="22">
        <v>-1.6073799999999999E-2</v>
      </c>
      <c r="CM157" s="22">
        <v>3.7450700000000003E-2</v>
      </c>
      <c r="CN157" s="22">
        <v>3.6575000000000002E-3</v>
      </c>
      <c r="CO157" s="22">
        <v>-0.21108830000000001</v>
      </c>
      <c r="CP157" s="22">
        <v>-0.23815649999999999</v>
      </c>
      <c r="CQ157" s="22">
        <v>9.1160599999999994E-2</v>
      </c>
      <c r="CR157" s="22">
        <v>0.18715689999999999</v>
      </c>
      <c r="CS157" s="22">
        <v>0.13688810000000001</v>
      </c>
      <c r="CT157" s="22">
        <v>0.20776240000000001</v>
      </c>
      <c r="CU157" s="22">
        <v>0.1559709</v>
      </c>
      <c r="CV157" s="22">
        <v>-3.16221E-2</v>
      </c>
      <c r="CW157" s="22">
        <v>7.33375E-2</v>
      </c>
      <c r="CX157" s="22">
        <v>3.0773399999999999E-2</v>
      </c>
      <c r="CY157" s="22">
        <v>4.9130300000000002E-2</v>
      </c>
      <c r="CZ157" s="22">
        <v>-1.5650299999999999E-2</v>
      </c>
      <c r="DA157" s="22">
        <v>-0.11699320000000001</v>
      </c>
      <c r="DB157" s="22">
        <v>4.2346099999999998E-2</v>
      </c>
      <c r="DC157" s="22">
        <v>7.28433E-2</v>
      </c>
      <c r="DD157" s="22">
        <v>0.1098277</v>
      </c>
      <c r="DE157" s="22">
        <v>0.20952760000000001</v>
      </c>
      <c r="DF157" s="22">
        <v>0.18761079999999999</v>
      </c>
      <c r="DG157" s="22">
        <v>0.1154548</v>
      </c>
      <c r="DH157" s="22">
        <v>6.6476300000000002E-2</v>
      </c>
      <c r="DI157" s="22">
        <v>9.2450900000000003E-2</v>
      </c>
      <c r="DJ157" s="22">
        <v>7.2274199999999997E-2</v>
      </c>
      <c r="DK157" s="22">
        <v>0.13396159999999999</v>
      </c>
      <c r="DL157" s="22">
        <v>0.1109358</v>
      </c>
      <c r="DM157" s="22">
        <v>-0.1108793</v>
      </c>
      <c r="DN157" s="22">
        <v>-0.1248682</v>
      </c>
      <c r="DO157" s="22">
        <v>0.198296</v>
      </c>
      <c r="DP157" s="22">
        <v>0.29710710000000001</v>
      </c>
      <c r="DQ157" s="22">
        <v>0.25439650000000003</v>
      </c>
      <c r="DR157" s="22">
        <v>0.30483719999999997</v>
      </c>
      <c r="DS157" s="22">
        <v>0.2522896</v>
      </c>
      <c r="DT157" s="22">
        <v>4.4386200000000001E-2</v>
      </c>
      <c r="DU157" s="22">
        <v>0.15255199999999999</v>
      </c>
      <c r="DV157" s="22">
        <v>9.0252499999999999E-2</v>
      </c>
      <c r="DW157" s="22">
        <v>0.13107189999999999</v>
      </c>
      <c r="DX157" s="22">
        <v>5.6419999999999998E-2</v>
      </c>
      <c r="DY157" s="22">
        <v>-2.18648E-2</v>
      </c>
      <c r="DZ157" s="22">
        <v>0.1159599</v>
      </c>
      <c r="EA157" s="22">
        <v>0.1535773</v>
      </c>
      <c r="EB157" s="22">
        <v>0.17958499999999999</v>
      </c>
      <c r="EC157" s="22">
        <v>0.28245429999999999</v>
      </c>
      <c r="ED157" s="22">
        <v>0.2704724</v>
      </c>
      <c r="EE157" s="22">
        <v>0.19169919999999999</v>
      </c>
      <c r="EF157" s="22">
        <v>0.15410589999999999</v>
      </c>
      <c r="EG157" s="22">
        <v>0.20142889999999999</v>
      </c>
      <c r="EH157" s="22">
        <v>0.1998347</v>
      </c>
      <c r="EI157" s="22">
        <v>0.273308</v>
      </c>
      <c r="EJ157" s="22">
        <v>0.26582869999999997</v>
      </c>
      <c r="EK157" s="22">
        <v>3.3806599999999999E-2</v>
      </c>
      <c r="EL157" s="22">
        <v>3.8702100000000003E-2</v>
      </c>
      <c r="EM157" s="22">
        <v>0.35298259999999998</v>
      </c>
      <c r="EN157" s="22">
        <v>0.45585779999999998</v>
      </c>
      <c r="EO157" s="22">
        <v>0.42405989999999999</v>
      </c>
      <c r="EP157" s="22">
        <v>0.4449978</v>
      </c>
      <c r="EQ157" s="22">
        <v>0.3913584</v>
      </c>
      <c r="ER157" s="22">
        <v>0.1541303</v>
      </c>
      <c r="ES157" s="22">
        <v>0.26692519999999997</v>
      </c>
      <c r="ET157" s="22">
        <v>0.17613090000000001</v>
      </c>
      <c r="EU157" s="22">
        <v>69.00264</v>
      </c>
      <c r="EV157" s="22">
        <v>70.992080000000001</v>
      </c>
      <c r="EW157" s="22">
        <v>67.99736</v>
      </c>
      <c r="EX157" s="22">
        <v>69.989440000000002</v>
      </c>
      <c r="EY157" s="22">
        <v>67.992080000000001</v>
      </c>
      <c r="EZ157" s="22">
        <v>67.986800000000002</v>
      </c>
      <c r="FA157" s="22">
        <v>67.986800000000002</v>
      </c>
      <c r="FB157" s="22">
        <v>66.994720000000001</v>
      </c>
      <c r="FC157" s="22">
        <v>74.994720000000001</v>
      </c>
      <c r="FD157" s="22">
        <v>81.992080000000001</v>
      </c>
      <c r="FE157" s="22">
        <v>86.992080000000001</v>
      </c>
      <c r="FF157" s="22">
        <v>89.992080000000001</v>
      </c>
      <c r="FG157" s="22">
        <v>91.99736</v>
      </c>
      <c r="FH157" s="22">
        <v>93</v>
      </c>
      <c r="FI157" s="22">
        <v>94.99736</v>
      </c>
      <c r="FJ157" s="22">
        <v>93.00264</v>
      </c>
      <c r="FK157" s="22">
        <v>89.010559999999998</v>
      </c>
      <c r="FL157" s="22">
        <v>88.007919999999999</v>
      </c>
      <c r="FM157" s="22">
        <v>85.007919999999999</v>
      </c>
      <c r="FN157" s="22">
        <v>80.005279999999999</v>
      </c>
      <c r="FO157" s="22">
        <v>74.005279999999999</v>
      </c>
      <c r="FP157" s="22">
        <v>72.007919999999999</v>
      </c>
      <c r="FQ157" s="22">
        <v>70.994720000000001</v>
      </c>
      <c r="FR157" s="22">
        <v>69.99736</v>
      </c>
      <c r="FS157" s="22">
        <v>1.881672</v>
      </c>
      <c r="FT157" s="22">
        <v>8.6059300000000005E-2</v>
      </c>
      <c r="FU157" s="22">
        <v>0.1664689</v>
      </c>
    </row>
    <row r="158" spans="1:177" x14ac:dyDescent="0.3">
      <c r="A158" s="13" t="s">
        <v>226</v>
      </c>
      <c r="B158" s="13" t="s">
        <v>199</v>
      </c>
      <c r="C158" s="13" t="s">
        <v>263</v>
      </c>
      <c r="D158" s="34" t="s">
        <v>232</v>
      </c>
      <c r="E158" s="23" t="s">
        <v>219</v>
      </c>
      <c r="F158" s="23">
        <v>3544</v>
      </c>
      <c r="G158" s="22">
        <v>0.88336630000000005</v>
      </c>
      <c r="H158" s="22">
        <v>0.74834469999999997</v>
      </c>
      <c r="I158" s="22">
        <v>0.71593629999999997</v>
      </c>
      <c r="J158" s="22">
        <v>0.65784019999999999</v>
      </c>
      <c r="K158" s="22">
        <v>0.65665720000000005</v>
      </c>
      <c r="L158" s="22">
        <v>0.77015990000000001</v>
      </c>
      <c r="M158" s="22">
        <v>1.072943</v>
      </c>
      <c r="N158" s="22">
        <v>0.82577069999999997</v>
      </c>
      <c r="O158" s="22">
        <v>0.23887120000000001</v>
      </c>
      <c r="P158" s="22">
        <v>-0.29271530000000001</v>
      </c>
      <c r="Q158" s="22">
        <v>-0.70215959999999999</v>
      </c>
      <c r="R158" s="22">
        <v>-0.86417679999999997</v>
      </c>
      <c r="S158" s="22">
        <v>-0.79489750000000003</v>
      </c>
      <c r="T158" s="22">
        <v>-0.67442290000000005</v>
      </c>
      <c r="U158" s="22">
        <v>-0.23060639999999999</v>
      </c>
      <c r="V158" s="22">
        <v>0.42076639999999998</v>
      </c>
      <c r="W158" s="22">
        <v>1.0744370000000001</v>
      </c>
      <c r="X158" s="22">
        <v>1.4225989999999999</v>
      </c>
      <c r="Y158" s="22">
        <v>1.529693</v>
      </c>
      <c r="Z158" s="22">
        <v>1.494966</v>
      </c>
      <c r="AA158" s="22">
        <v>1.4620569999999999</v>
      </c>
      <c r="AB158" s="22">
        <v>1.3975709999999999</v>
      </c>
      <c r="AC158" s="22">
        <v>1.1919090000000001</v>
      </c>
      <c r="AD158" s="22">
        <v>1.0107660000000001</v>
      </c>
      <c r="AE158" s="22">
        <v>-4.12147E-2</v>
      </c>
      <c r="AF158" s="22">
        <v>-0.13466449999999999</v>
      </c>
      <c r="AG158" s="22">
        <v>-0.1094521</v>
      </c>
      <c r="AH158" s="22">
        <v>-0.17934649999999999</v>
      </c>
      <c r="AI158" s="22">
        <v>-0.170603</v>
      </c>
      <c r="AJ158" s="22">
        <v>-0.1048491</v>
      </c>
      <c r="AK158" s="22">
        <v>9.2694499999999999E-2</v>
      </c>
      <c r="AL158" s="22">
        <v>-7.3750999999999999E-3</v>
      </c>
      <c r="AM158" s="22">
        <v>-0.102868</v>
      </c>
      <c r="AN158" s="22">
        <v>-0.12152159999999999</v>
      </c>
      <c r="AO158" s="22">
        <v>-0.1717699</v>
      </c>
      <c r="AP158" s="22">
        <v>-0.15861520000000001</v>
      </c>
      <c r="AQ158" s="22">
        <v>-0.14377139999999999</v>
      </c>
      <c r="AR158" s="22">
        <v>-0.21433389999999999</v>
      </c>
      <c r="AS158" s="22">
        <v>-0.12800210000000001</v>
      </c>
      <c r="AT158" s="22">
        <v>-4.0754100000000001E-2</v>
      </c>
      <c r="AU158" s="22">
        <v>5.5492800000000002E-2</v>
      </c>
      <c r="AV158" s="22">
        <v>2.21283E-2</v>
      </c>
      <c r="AW158" s="22">
        <v>6.3198900000000002E-2</v>
      </c>
      <c r="AX158" s="22">
        <v>4.66909E-2</v>
      </c>
      <c r="AY158" s="22">
        <v>6.2141399999999999E-2</v>
      </c>
      <c r="AZ158" s="22">
        <v>7.2324799999999995E-2</v>
      </c>
      <c r="BA158" s="22">
        <v>5.5679600000000003E-2</v>
      </c>
      <c r="BB158" s="22">
        <v>3.8188800000000002E-2</v>
      </c>
      <c r="BC158" s="22">
        <v>-4.8567999999999997E-3</v>
      </c>
      <c r="BD158" s="22">
        <v>-8.6271600000000004E-2</v>
      </c>
      <c r="BE158" s="22">
        <v>-6.7395499999999997E-2</v>
      </c>
      <c r="BF158" s="22">
        <v>-0.112417</v>
      </c>
      <c r="BG158" s="22">
        <v>-0.1054684</v>
      </c>
      <c r="BH158" s="22">
        <v>-5.1526200000000001E-2</v>
      </c>
      <c r="BI158" s="22">
        <v>0.1341831</v>
      </c>
      <c r="BJ158" s="22">
        <v>2.7870200000000001E-2</v>
      </c>
      <c r="BK158" s="22">
        <v>-5.6752499999999997E-2</v>
      </c>
      <c r="BL158" s="22">
        <v>-4.7781700000000003E-2</v>
      </c>
      <c r="BM158" s="22">
        <v>-0.1006055</v>
      </c>
      <c r="BN158" s="22">
        <v>-7.8523899999999994E-2</v>
      </c>
      <c r="BO158" s="22">
        <v>-4.8616899999999998E-2</v>
      </c>
      <c r="BP158" s="22">
        <v>-0.1221941</v>
      </c>
      <c r="BQ158" s="22">
        <v>-5.7933999999999999E-2</v>
      </c>
      <c r="BR158" s="22">
        <v>2.19391E-2</v>
      </c>
      <c r="BS158" s="22">
        <v>0.1065309</v>
      </c>
      <c r="BT158" s="22">
        <v>7.9894900000000005E-2</v>
      </c>
      <c r="BU158" s="22">
        <v>0.11029319999999999</v>
      </c>
      <c r="BV158" s="22">
        <v>8.3008200000000004E-2</v>
      </c>
      <c r="BW158" s="22">
        <v>9.6881400000000006E-2</v>
      </c>
      <c r="BX158" s="22">
        <v>0.1166222</v>
      </c>
      <c r="BY158" s="22">
        <v>8.4052100000000005E-2</v>
      </c>
      <c r="BZ158" s="22">
        <v>6.8236900000000003E-2</v>
      </c>
      <c r="CA158" s="22">
        <v>2.0324600000000002E-2</v>
      </c>
      <c r="CB158" s="22">
        <v>-5.27549E-2</v>
      </c>
      <c r="CC158" s="22">
        <v>-3.8267200000000001E-2</v>
      </c>
      <c r="CD158" s="22">
        <v>-6.6061800000000004E-2</v>
      </c>
      <c r="CE158" s="22">
        <v>-6.0356300000000002E-2</v>
      </c>
      <c r="CF158" s="22">
        <v>-1.4595E-2</v>
      </c>
      <c r="CG158" s="22">
        <v>0.16291800000000001</v>
      </c>
      <c r="CH158" s="22">
        <v>5.2280899999999998E-2</v>
      </c>
      <c r="CI158" s="22">
        <v>-2.4813000000000002E-2</v>
      </c>
      <c r="CJ158" s="22">
        <v>3.2902999999999999E-3</v>
      </c>
      <c r="CK158" s="22">
        <v>-5.13172E-2</v>
      </c>
      <c r="CL158" s="22">
        <v>-2.3052900000000001E-2</v>
      </c>
      <c r="CM158" s="22">
        <v>1.7286800000000001E-2</v>
      </c>
      <c r="CN158" s="22">
        <v>-5.8378399999999997E-2</v>
      </c>
      <c r="CO158" s="22">
        <v>-9.4050000000000002E-3</v>
      </c>
      <c r="CP158" s="22">
        <v>6.5360299999999996E-2</v>
      </c>
      <c r="CQ158" s="22">
        <v>0.1418798</v>
      </c>
      <c r="CR158" s="22">
        <v>0.1199038</v>
      </c>
      <c r="CS158" s="22">
        <v>0.1429105</v>
      </c>
      <c r="CT158" s="22">
        <v>0.1081614</v>
      </c>
      <c r="CU158" s="22">
        <v>0.1209423</v>
      </c>
      <c r="CV158" s="22">
        <v>0.1473023</v>
      </c>
      <c r="CW158" s="22">
        <v>0.1037028</v>
      </c>
      <c r="CX158" s="22">
        <v>8.9048199999999994E-2</v>
      </c>
      <c r="CY158" s="22">
        <v>4.5505999999999998E-2</v>
      </c>
      <c r="CZ158" s="22">
        <v>-1.9238100000000001E-2</v>
      </c>
      <c r="DA158" s="22">
        <v>-9.1389999999999996E-3</v>
      </c>
      <c r="DB158" s="22">
        <v>-1.9706700000000001E-2</v>
      </c>
      <c r="DC158" s="22">
        <v>-1.5244300000000001E-2</v>
      </c>
      <c r="DD158" s="22">
        <v>2.23362E-2</v>
      </c>
      <c r="DE158" s="22">
        <v>0.19165289999999999</v>
      </c>
      <c r="DF158" s="22">
        <v>7.6691700000000002E-2</v>
      </c>
      <c r="DG158" s="22">
        <v>7.1265E-3</v>
      </c>
      <c r="DH158" s="22">
        <v>5.4362300000000002E-2</v>
      </c>
      <c r="DI158" s="22">
        <v>-2.0289000000000001E-3</v>
      </c>
      <c r="DJ158" s="22">
        <v>3.2418099999999998E-2</v>
      </c>
      <c r="DK158" s="22">
        <v>8.3190500000000001E-2</v>
      </c>
      <c r="DL158" s="22">
        <v>5.4372999999999999E-3</v>
      </c>
      <c r="DM158" s="22">
        <v>3.9123999999999999E-2</v>
      </c>
      <c r="DN158" s="22">
        <v>0.1087815</v>
      </c>
      <c r="DO158" s="22">
        <v>0.17722869999999999</v>
      </c>
      <c r="DP158" s="22">
        <v>0.15991269999999999</v>
      </c>
      <c r="DQ158" s="22">
        <v>0.17552789999999999</v>
      </c>
      <c r="DR158" s="22">
        <v>0.13331470000000001</v>
      </c>
      <c r="DS158" s="22">
        <v>0.1450031</v>
      </c>
      <c r="DT158" s="22">
        <v>0.17798259999999999</v>
      </c>
      <c r="DU158" s="22">
        <v>0.1233535</v>
      </c>
      <c r="DV158" s="22">
        <v>0.1098594</v>
      </c>
      <c r="DW158" s="22">
        <v>8.1863900000000003E-2</v>
      </c>
      <c r="DX158" s="22">
        <v>2.9154699999999999E-2</v>
      </c>
      <c r="DY158" s="22">
        <v>3.2917599999999998E-2</v>
      </c>
      <c r="DZ158" s="22">
        <v>4.7222800000000002E-2</v>
      </c>
      <c r="EA158" s="22">
        <v>4.9890400000000001E-2</v>
      </c>
      <c r="EB158" s="22">
        <v>7.5659100000000007E-2</v>
      </c>
      <c r="EC158" s="22">
        <v>0.2331415</v>
      </c>
      <c r="ED158" s="22">
        <v>0.11193699999999999</v>
      </c>
      <c r="EE158" s="22">
        <v>5.3241999999999998E-2</v>
      </c>
      <c r="EF158" s="22">
        <v>0.1281022</v>
      </c>
      <c r="EG158" s="22">
        <v>6.9135500000000003E-2</v>
      </c>
      <c r="EH158" s="22">
        <v>0.1125094</v>
      </c>
      <c r="EI158" s="22">
        <v>0.178345</v>
      </c>
      <c r="EJ158" s="22">
        <v>9.75771E-2</v>
      </c>
      <c r="EK158" s="22">
        <v>0.1091921</v>
      </c>
      <c r="EL158" s="22">
        <v>0.17147470000000001</v>
      </c>
      <c r="EM158" s="22">
        <v>0.22826679999999999</v>
      </c>
      <c r="EN158" s="22">
        <v>0.21767919999999999</v>
      </c>
      <c r="EO158" s="22">
        <v>0.22262209999999999</v>
      </c>
      <c r="EP158" s="22">
        <v>0.16963200000000001</v>
      </c>
      <c r="EQ158" s="22">
        <v>0.17974309999999999</v>
      </c>
      <c r="ER158" s="22">
        <v>0.2222799</v>
      </c>
      <c r="ES158" s="22">
        <v>0.151726</v>
      </c>
      <c r="ET158" s="22">
        <v>0.13990759999999999</v>
      </c>
      <c r="EU158" s="22">
        <v>47.730049999999999</v>
      </c>
      <c r="EV158" s="22">
        <v>46.998179999999998</v>
      </c>
      <c r="EW158" s="22">
        <v>46.492339999999999</v>
      </c>
      <c r="EX158" s="22">
        <v>46.115349999999999</v>
      </c>
      <c r="EY158" s="22">
        <v>46.268799999999999</v>
      </c>
      <c r="EZ158" s="22">
        <v>45.792740000000002</v>
      </c>
      <c r="FA158" s="22">
        <v>45.426909999999999</v>
      </c>
      <c r="FB158" s="22">
        <v>45.595640000000003</v>
      </c>
      <c r="FC158" s="22">
        <v>49.701659999999997</v>
      </c>
      <c r="FD158" s="22">
        <v>55.66066</v>
      </c>
      <c r="FE158" s="22">
        <v>60.485639999999997</v>
      </c>
      <c r="FF158" s="22">
        <v>63.09581</v>
      </c>
      <c r="FG158" s="22">
        <v>64.634360000000001</v>
      </c>
      <c r="FH158" s="22">
        <v>65.137169999999998</v>
      </c>
      <c r="FI158" s="22">
        <v>64.684600000000003</v>
      </c>
      <c r="FJ158" s="22">
        <v>63.582349999999998</v>
      </c>
      <c r="FK158" s="22">
        <v>61.387459999999997</v>
      </c>
      <c r="FL158" s="22">
        <v>56.900640000000003</v>
      </c>
      <c r="FM158" s="22">
        <v>54.526760000000003</v>
      </c>
      <c r="FN158" s="22">
        <v>52.32647</v>
      </c>
      <c r="FO158" s="22">
        <v>51.30086</v>
      </c>
      <c r="FP158" s="22">
        <v>50.635420000000003</v>
      </c>
      <c r="FQ158" s="22">
        <v>49.489199999999997</v>
      </c>
      <c r="FR158" s="22">
        <v>48.552129999999998</v>
      </c>
      <c r="FS158" s="22">
        <v>0.8428426</v>
      </c>
      <c r="FT158" s="22">
        <v>5.5083E-2</v>
      </c>
      <c r="FU158" s="22">
        <v>4.7780000000000003E-2</v>
      </c>
    </row>
    <row r="159" spans="1:177" x14ac:dyDescent="0.3">
      <c r="A159" s="13" t="s">
        <v>226</v>
      </c>
      <c r="B159" s="13" t="s">
        <v>199</v>
      </c>
      <c r="C159" s="13" t="s">
        <v>263</v>
      </c>
      <c r="D159" s="34" t="s">
        <v>232</v>
      </c>
      <c r="E159" s="23" t="s">
        <v>220</v>
      </c>
      <c r="F159" s="23">
        <v>1767</v>
      </c>
      <c r="G159" s="22">
        <v>0.919041</v>
      </c>
      <c r="H159" s="22">
        <v>0.7837845</v>
      </c>
      <c r="I159" s="22">
        <v>0.80171199999999998</v>
      </c>
      <c r="J159" s="22">
        <v>0.77188060000000003</v>
      </c>
      <c r="K159" s="22">
        <v>0.70081510000000002</v>
      </c>
      <c r="L159" s="22">
        <v>0.60296609999999995</v>
      </c>
      <c r="M159" s="22">
        <v>0.95505980000000001</v>
      </c>
      <c r="N159" s="22">
        <v>0.77530390000000005</v>
      </c>
      <c r="O159" s="22">
        <v>0.28348600000000002</v>
      </c>
      <c r="P159" s="22">
        <v>-2.9107E-3</v>
      </c>
      <c r="Q159" s="22">
        <v>-0.45259199999999999</v>
      </c>
      <c r="R159" s="22">
        <v>-0.62481189999999998</v>
      </c>
      <c r="S159" s="22">
        <v>-0.5531741</v>
      </c>
      <c r="T159" s="22">
        <v>-0.41591669999999997</v>
      </c>
      <c r="U159" s="22">
        <v>-2.0312899999999998E-2</v>
      </c>
      <c r="V159" s="22">
        <v>0.5158876</v>
      </c>
      <c r="W159" s="22">
        <v>1.0944449999999999</v>
      </c>
      <c r="X159" s="22">
        <v>1.2994289999999999</v>
      </c>
      <c r="Y159" s="22">
        <v>1.429605</v>
      </c>
      <c r="Z159" s="22">
        <v>1.4243129999999999</v>
      </c>
      <c r="AA159" s="22">
        <v>1.4232880000000001</v>
      </c>
      <c r="AB159" s="22">
        <v>1.4433149999999999</v>
      </c>
      <c r="AC159" s="22">
        <v>1.1422079999999999</v>
      </c>
      <c r="AD159" s="22">
        <v>0.96410200000000001</v>
      </c>
      <c r="AE159" s="22">
        <v>-0.11126759999999999</v>
      </c>
      <c r="AF159" s="22">
        <v>-0.16518140000000001</v>
      </c>
      <c r="AG159" s="22">
        <v>-5.3423600000000002E-2</v>
      </c>
      <c r="AH159" s="22">
        <v>-2.4905E-2</v>
      </c>
      <c r="AI159" s="22">
        <v>-8.9978600000000006E-2</v>
      </c>
      <c r="AJ159" s="22">
        <v>-0.34166010000000002</v>
      </c>
      <c r="AK159" s="22">
        <v>-4.8640000000000001E-4</v>
      </c>
      <c r="AL159" s="22">
        <v>-9.8190200000000005E-2</v>
      </c>
      <c r="AM159" s="22">
        <v>-0.18745110000000001</v>
      </c>
      <c r="AN159" s="22">
        <v>-5.9958299999999999E-2</v>
      </c>
      <c r="AO159" s="22">
        <v>-0.14397699999999999</v>
      </c>
      <c r="AP159" s="22">
        <v>-0.1411027</v>
      </c>
      <c r="AQ159" s="22">
        <v>-8.25293E-2</v>
      </c>
      <c r="AR159" s="22">
        <v>-8.1877000000000005E-2</v>
      </c>
      <c r="AS159" s="22">
        <v>-1.3173499999999999E-2</v>
      </c>
      <c r="AT159" s="22">
        <v>-3.3452E-3</v>
      </c>
      <c r="AU159" s="22">
        <v>3.8916399999999997E-2</v>
      </c>
      <c r="AV159" s="22">
        <v>-0.1803583</v>
      </c>
      <c r="AW159" s="22">
        <v>-9.6039600000000003E-2</v>
      </c>
      <c r="AX159" s="22">
        <v>-7.3112399999999994E-2</v>
      </c>
      <c r="AY159" s="22">
        <v>-2.3800100000000001E-2</v>
      </c>
      <c r="AZ159" s="22">
        <v>4.2981600000000002E-2</v>
      </c>
      <c r="BA159" s="22">
        <v>-2.04756E-2</v>
      </c>
      <c r="BB159" s="22">
        <v>-4.4218100000000003E-2</v>
      </c>
      <c r="BC159" s="22">
        <v>-3.3637100000000003E-2</v>
      </c>
      <c r="BD159" s="22">
        <v>-9.7222799999999998E-2</v>
      </c>
      <c r="BE159" s="22">
        <v>-6.6635000000000002E-3</v>
      </c>
      <c r="BF159" s="22">
        <v>1.43562E-2</v>
      </c>
      <c r="BG159" s="22">
        <v>-4.0432299999999997E-2</v>
      </c>
      <c r="BH159" s="22">
        <v>-0.2306812</v>
      </c>
      <c r="BI159" s="22">
        <v>4.6562899999999997E-2</v>
      </c>
      <c r="BJ159" s="22">
        <v>-4.3465999999999998E-2</v>
      </c>
      <c r="BK159" s="22">
        <v>-0.1225151</v>
      </c>
      <c r="BL159" s="22">
        <v>5.1445600000000001E-2</v>
      </c>
      <c r="BM159" s="22">
        <v>-6.2812999999999994E-2</v>
      </c>
      <c r="BN159" s="22">
        <v>-6.1731399999999999E-2</v>
      </c>
      <c r="BO159" s="22">
        <v>-3.4285000000000001E-3</v>
      </c>
      <c r="BP159" s="22">
        <v>-1.50893E-2</v>
      </c>
      <c r="BQ159" s="22">
        <v>3.9687399999999998E-2</v>
      </c>
      <c r="BR159" s="22">
        <v>6.18562E-2</v>
      </c>
      <c r="BS159" s="22">
        <v>0.11258700000000001</v>
      </c>
      <c r="BT159" s="22">
        <v>-7.4843599999999996E-2</v>
      </c>
      <c r="BU159" s="22">
        <v>-1.1096099999999999E-2</v>
      </c>
      <c r="BV159" s="22">
        <v>-4.6861999999999997E-3</v>
      </c>
      <c r="BW159" s="22">
        <v>4.24859E-2</v>
      </c>
      <c r="BX159" s="22">
        <v>0.1355614</v>
      </c>
      <c r="BY159" s="22">
        <v>2.51112E-2</v>
      </c>
      <c r="BZ159" s="22">
        <v>4.1555000000000003E-3</v>
      </c>
      <c r="CA159" s="22">
        <v>2.0129600000000001E-2</v>
      </c>
      <c r="CB159" s="22">
        <v>-5.0154900000000002E-2</v>
      </c>
      <c r="CC159" s="22">
        <v>2.5722399999999999E-2</v>
      </c>
      <c r="CD159" s="22">
        <v>4.1548399999999999E-2</v>
      </c>
      <c r="CE159" s="22">
        <v>-6.1165999999999998E-3</v>
      </c>
      <c r="CF159" s="22">
        <v>-0.1538176</v>
      </c>
      <c r="CG159" s="22">
        <v>7.9149200000000003E-2</v>
      </c>
      <c r="CH159" s="22">
        <v>-5.5643000000000003E-3</v>
      </c>
      <c r="CI159" s="22">
        <v>-7.7540700000000004E-2</v>
      </c>
      <c r="CJ159" s="22">
        <v>0.12860360000000001</v>
      </c>
      <c r="CK159" s="22">
        <v>-6.5991000000000001E-3</v>
      </c>
      <c r="CL159" s="22">
        <v>-6.7590000000000003E-3</v>
      </c>
      <c r="CM159" s="22">
        <v>5.1356499999999999E-2</v>
      </c>
      <c r="CN159" s="22">
        <v>3.11677E-2</v>
      </c>
      <c r="CO159" s="22">
        <v>7.6298699999999997E-2</v>
      </c>
      <c r="CP159" s="22">
        <v>0.1070145</v>
      </c>
      <c r="CQ159" s="22">
        <v>0.16361110000000001</v>
      </c>
      <c r="CR159" s="22">
        <v>-1.7645E-3</v>
      </c>
      <c r="CS159" s="22">
        <v>4.7735600000000003E-2</v>
      </c>
      <c r="CT159" s="22">
        <v>4.27055E-2</v>
      </c>
      <c r="CU159" s="22">
        <v>8.8395299999999996E-2</v>
      </c>
      <c r="CV159" s="22">
        <v>0.19968179999999999</v>
      </c>
      <c r="CW159" s="22">
        <v>5.6684499999999999E-2</v>
      </c>
      <c r="CX159" s="22">
        <v>3.7658799999999999E-2</v>
      </c>
      <c r="CY159" s="22">
        <v>7.3896199999999995E-2</v>
      </c>
      <c r="CZ159" s="22">
        <v>-3.0869999999999999E-3</v>
      </c>
      <c r="DA159" s="22">
        <v>5.8108300000000002E-2</v>
      </c>
      <c r="DB159" s="22">
        <v>6.8740599999999999E-2</v>
      </c>
      <c r="DC159" s="22">
        <v>2.8198999999999998E-2</v>
      </c>
      <c r="DD159" s="22">
        <v>-7.6953999999999995E-2</v>
      </c>
      <c r="DE159" s="22">
        <v>0.1117355</v>
      </c>
      <c r="DF159" s="22">
        <v>3.2337499999999998E-2</v>
      </c>
      <c r="DG159" s="22">
        <v>-3.2566199999999997E-2</v>
      </c>
      <c r="DH159" s="22">
        <v>0.20576159999999999</v>
      </c>
      <c r="DI159" s="22">
        <v>4.9614699999999998E-2</v>
      </c>
      <c r="DJ159" s="22">
        <v>4.8213300000000001E-2</v>
      </c>
      <c r="DK159" s="22">
        <v>0.1061415</v>
      </c>
      <c r="DL159" s="22">
        <v>7.7424699999999999E-2</v>
      </c>
      <c r="DM159" s="22">
        <v>0.11290989999999999</v>
      </c>
      <c r="DN159" s="22">
        <v>0.1521728</v>
      </c>
      <c r="DO159" s="22">
        <v>0.2146351</v>
      </c>
      <c r="DP159" s="22">
        <v>7.1314600000000006E-2</v>
      </c>
      <c r="DQ159" s="22">
        <v>0.1065672</v>
      </c>
      <c r="DR159" s="22">
        <v>9.0097300000000005E-2</v>
      </c>
      <c r="DS159" s="22">
        <v>0.1343048</v>
      </c>
      <c r="DT159" s="22">
        <v>0.26380229999999999</v>
      </c>
      <c r="DU159" s="22">
        <v>8.82579E-2</v>
      </c>
      <c r="DV159" s="22">
        <v>7.1162199999999995E-2</v>
      </c>
      <c r="DW159" s="22">
        <v>0.15152669999999999</v>
      </c>
      <c r="DX159" s="22">
        <v>6.4871600000000001E-2</v>
      </c>
      <c r="DY159" s="22">
        <v>0.1048684</v>
      </c>
      <c r="DZ159" s="22">
        <v>0.1080018</v>
      </c>
      <c r="EA159" s="22">
        <v>7.7745400000000006E-2</v>
      </c>
      <c r="EB159" s="22">
        <v>3.4024899999999997E-2</v>
      </c>
      <c r="EC159" s="22">
        <v>0.1587848</v>
      </c>
      <c r="ED159" s="22">
        <v>8.7061700000000006E-2</v>
      </c>
      <c r="EE159" s="22">
        <v>3.2369799999999997E-2</v>
      </c>
      <c r="EF159" s="22">
        <v>0.31716549999999999</v>
      </c>
      <c r="EG159" s="22">
        <v>0.1307787</v>
      </c>
      <c r="EH159" s="22">
        <v>0.1275847</v>
      </c>
      <c r="EI159" s="22">
        <v>0.1852424</v>
      </c>
      <c r="EJ159" s="22">
        <v>0.14421239999999999</v>
      </c>
      <c r="EK159" s="22">
        <v>0.1657708</v>
      </c>
      <c r="EL159" s="22">
        <v>0.21737419999999999</v>
      </c>
      <c r="EM159" s="22">
        <v>0.2883057</v>
      </c>
      <c r="EN159" s="22">
        <v>0.17682919999999999</v>
      </c>
      <c r="EO159" s="22">
        <v>0.19151080000000001</v>
      </c>
      <c r="EP159" s="22">
        <v>0.15852340000000001</v>
      </c>
      <c r="EQ159" s="22">
        <v>0.20059080000000001</v>
      </c>
      <c r="ER159" s="22">
        <v>0.35638199999999998</v>
      </c>
      <c r="ES159" s="22">
        <v>0.13384470000000001</v>
      </c>
      <c r="ET159" s="22">
        <v>0.1195358</v>
      </c>
      <c r="EU159" s="22">
        <v>52.071849999999998</v>
      </c>
      <c r="EV159" s="22">
        <v>51.60792</v>
      </c>
      <c r="EW159" s="22">
        <v>51.297060000000002</v>
      </c>
      <c r="EX159" s="22">
        <v>50.639899999999997</v>
      </c>
      <c r="EY159" s="22">
        <v>50.916440000000001</v>
      </c>
      <c r="EZ159" s="22">
        <v>50.607219999999998</v>
      </c>
      <c r="FA159" s="22">
        <v>49.826839999999997</v>
      </c>
      <c r="FB159" s="22">
        <v>49.667299999999997</v>
      </c>
      <c r="FC159" s="22">
        <v>53.524659999999997</v>
      </c>
      <c r="FD159" s="22">
        <v>57.942050000000002</v>
      </c>
      <c r="FE159" s="22">
        <v>61.592219999999998</v>
      </c>
      <c r="FF159" s="22">
        <v>63.955629999999999</v>
      </c>
      <c r="FG159" s="22">
        <v>65.386300000000006</v>
      </c>
      <c r="FH159" s="22">
        <v>65.645930000000007</v>
      </c>
      <c r="FI159" s="22">
        <v>65.030709999999999</v>
      </c>
      <c r="FJ159" s="22">
        <v>63.623139999999999</v>
      </c>
      <c r="FK159" s="22">
        <v>61.831040000000002</v>
      </c>
      <c r="FL159" s="22">
        <v>58.86918</v>
      </c>
      <c r="FM159" s="22">
        <v>56.980919999999998</v>
      </c>
      <c r="FN159" s="22">
        <v>55.179029999999997</v>
      </c>
      <c r="FO159" s="22">
        <v>54.47504</v>
      </c>
      <c r="FP159" s="22">
        <v>54.244430000000001</v>
      </c>
      <c r="FQ159" s="22">
        <v>53.096519999999998</v>
      </c>
      <c r="FR159" s="22">
        <v>52.384740000000001</v>
      </c>
      <c r="FS159" s="22">
        <v>0.94825490000000001</v>
      </c>
      <c r="FT159" s="22">
        <v>5.3823500000000003E-2</v>
      </c>
      <c r="FU159" s="22">
        <v>7.6052499999999995E-2</v>
      </c>
    </row>
    <row r="160" spans="1:177" x14ac:dyDescent="0.3">
      <c r="A160" s="13" t="s">
        <v>226</v>
      </c>
      <c r="B160" s="13" t="s">
        <v>199</v>
      </c>
      <c r="C160" s="13" t="s">
        <v>263</v>
      </c>
      <c r="D160" s="34" t="s">
        <v>232</v>
      </c>
      <c r="E160" s="23" t="s">
        <v>221</v>
      </c>
      <c r="F160" s="23">
        <v>1777</v>
      </c>
      <c r="G160" s="22">
        <v>0.85040150000000003</v>
      </c>
      <c r="H160" s="22">
        <v>0.71722390000000003</v>
      </c>
      <c r="I160" s="22">
        <v>0.65812950000000003</v>
      </c>
      <c r="J160" s="22">
        <v>0.58265639999999996</v>
      </c>
      <c r="K160" s="22">
        <v>0.63197780000000003</v>
      </c>
      <c r="L160" s="22">
        <v>0.88413339999999996</v>
      </c>
      <c r="M160" s="22">
        <v>1.166423</v>
      </c>
      <c r="N160" s="22">
        <v>0.86227759999999998</v>
      </c>
      <c r="O160" s="22">
        <v>0.1832049</v>
      </c>
      <c r="P160" s="22">
        <v>-0.53009899999999999</v>
      </c>
      <c r="Q160" s="22">
        <v>-0.92780779999999996</v>
      </c>
      <c r="R160" s="22">
        <v>-1.087388</v>
      </c>
      <c r="S160" s="22">
        <v>-1.0135400000000001</v>
      </c>
      <c r="T160" s="22">
        <v>-0.88818370000000002</v>
      </c>
      <c r="U160" s="22">
        <v>-0.39509149999999998</v>
      </c>
      <c r="V160" s="22">
        <v>0.35790290000000002</v>
      </c>
      <c r="W160" s="22">
        <v>1.0791379999999999</v>
      </c>
      <c r="X160" s="22">
        <v>1.5087569999999999</v>
      </c>
      <c r="Y160" s="22">
        <v>1.6028549999999999</v>
      </c>
      <c r="Z160" s="22">
        <v>1.5475030000000001</v>
      </c>
      <c r="AA160" s="22">
        <v>1.4976419999999999</v>
      </c>
      <c r="AB160" s="22">
        <v>1.380762</v>
      </c>
      <c r="AC160" s="22">
        <v>1.230497</v>
      </c>
      <c r="AD160" s="22">
        <v>1.047461</v>
      </c>
      <c r="AE160" s="22">
        <v>-3.0663300000000001E-2</v>
      </c>
      <c r="AF160" s="22">
        <v>-0.16201779999999999</v>
      </c>
      <c r="AG160" s="22">
        <v>-0.17748649999999999</v>
      </c>
      <c r="AH160" s="22">
        <v>-0.31529040000000003</v>
      </c>
      <c r="AI160" s="22">
        <v>-0.27056210000000003</v>
      </c>
      <c r="AJ160" s="22">
        <v>7.7329E-3</v>
      </c>
      <c r="AK160" s="22">
        <v>0.1206904</v>
      </c>
      <c r="AL160" s="22">
        <v>1.31234E-2</v>
      </c>
      <c r="AM160" s="22">
        <v>-9.2405399999999999E-2</v>
      </c>
      <c r="AN160" s="22">
        <v>-0.21806890000000001</v>
      </c>
      <c r="AO160" s="22">
        <v>-0.24964069999999999</v>
      </c>
      <c r="AP160" s="22">
        <v>-0.23078580000000001</v>
      </c>
      <c r="AQ160" s="22">
        <v>-0.24633050000000001</v>
      </c>
      <c r="AR160" s="22">
        <v>-0.34557779999999999</v>
      </c>
      <c r="AS160" s="22">
        <v>-0.23215479999999999</v>
      </c>
      <c r="AT160" s="22">
        <v>-0.1004241</v>
      </c>
      <c r="AU160" s="22">
        <v>2.9446E-2</v>
      </c>
      <c r="AV160" s="22">
        <v>0.1029374</v>
      </c>
      <c r="AW160" s="22">
        <v>0.12391240000000001</v>
      </c>
      <c r="AX160" s="22">
        <v>8.2484799999999997E-2</v>
      </c>
      <c r="AY160" s="22">
        <v>8.3382899999999996E-2</v>
      </c>
      <c r="AZ160" s="22">
        <v>6.0081700000000002E-2</v>
      </c>
      <c r="BA160" s="22">
        <v>7.3822700000000005E-2</v>
      </c>
      <c r="BB160" s="22">
        <v>5.96316E-2</v>
      </c>
      <c r="BC160" s="22">
        <v>6.5419999999999996E-4</v>
      </c>
      <c r="BD160" s="22">
        <v>-9.6723199999999995E-2</v>
      </c>
      <c r="BE160" s="22">
        <v>-0.1166416</v>
      </c>
      <c r="BF160" s="22">
        <v>-0.2087166</v>
      </c>
      <c r="BG160" s="22">
        <v>-0.16696359999999999</v>
      </c>
      <c r="BH160" s="22">
        <v>4.5499400000000002E-2</v>
      </c>
      <c r="BI160" s="22">
        <v>0.1808797</v>
      </c>
      <c r="BJ160" s="22">
        <v>6.1986800000000002E-2</v>
      </c>
      <c r="BK160" s="22">
        <v>-2.8667399999999999E-2</v>
      </c>
      <c r="BL160" s="22">
        <v>-0.13151860000000001</v>
      </c>
      <c r="BM160" s="22">
        <v>-0.14618349999999999</v>
      </c>
      <c r="BN160" s="22">
        <v>-0.1096143</v>
      </c>
      <c r="BO160" s="22">
        <v>-9.8292299999999999E-2</v>
      </c>
      <c r="BP160" s="22">
        <v>-0.20322319999999999</v>
      </c>
      <c r="BQ160" s="22">
        <v>-0.1248869</v>
      </c>
      <c r="BR160" s="22">
        <v>-8.4940999999999992E-3</v>
      </c>
      <c r="BS160" s="22">
        <v>9.7551700000000005E-2</v>
      </c>
      <c r="BT160" s="22">
        <v>0.16279759999999999</v>
      </c>
      <c r="BU160" s="22">
        <v>0.17523430000000001</v>
      </c>
      <c r="BV160" s="22">
        <v>0.12546260000000001</v>
      </c>
      <c r="BW160" s="22">
        <v>0.1227618</v>
      </c>
      <c r="BX160" s="22">
        <v>9.7573900000000005E-2</v>
      </c>
      <c r="BY160" s="22">
        <v>0.11251220000000001</v>
      </c>
      <c r="BZ160" s="22">
        <v>0.1013032</v>
      </c>
      <c r="CA160" s="22">
        <v>2.2344599999999999E-2</v>
      </c>
      <c r="CB160" s="22">
        <v>-5.1500299999999999E-2</v>
      </c>
      <c r="CC160" s="22">
        <v>-7.45006E-2</v>
      </c>
      <c r="CD160" s="22">
        <v>-0.134904</v>
      </c>
      <c r="CE160" s="22">
        <v>-9.5211599999999993E-2</v>
      </c>
      <c r="CF160" s="22">
        <v>7.1656300000000006E-2</v>
      </c>
      <c r="CG160" s="22">
        <v>0.22256670000000001</v>
      </c>
      <c r="CH160" s="22">
        <v>9.5829399999999995E-2</v>
      </c>
      <c r="CI160" s="22">
        <v>1.5477400000000001E-2</v>
      </c>
      <c r="CJ160" s="22">
        <v>-7.1574200000000004E-2</v>
      </c>
      <c r="CK160" s="22">
        <v>-7.4529399999999996E-2</v>
      </c>
      <c r="CL160" s="22">
        <v>-2.5691200000000001E-2</v>
      </c>
      <c r="CM160" s="22">
        <v>4.2385000000000001E-3</v>
      </c>
      <c r="CN160" s="22">
        <v>-0.1046289</v>
      </c>
      <c r="CO160" s="22">
        <v>-5.05935E-2</v>
      </c>
      <c r="CP160" s="22">
        <v>5.5176299999999998E-2</v>
      </c>
      <c r="CQ160" s="22">
        <v>0.1447215</v>
      </c>
      <c r="CR160" s="22">
        <v>0.20425650000000001</v>
      </c>
      <c r="CS160" s="22">
        <v>0.21077960000000001</v>
      </c>
      <c r="CT160" s="22">
        <v>0.1552289</v>
      </c>
      <c r="CU160" s="22">
        <v>0.15003549999999999</v>
      </c>
      <c r="CV160" s="22">
        <v>0.12354080000000001</v>
      </c>
      <c r="CW160" s="22">
        <v>0.1393084</v>
      </c>
      <c r="CX160" s="22">
        <v>0.1301649</v>
      </c>
      <c r="CY160" s="22">
        <v>4.4034999999999998E-2</v>
      </c>
      <c r="CZ160" s="22">
        <v>-6.2773999999999998E-3</v>
      </c>
      <c r="DA160" s="22">
        <v>-3.2359600000000002E-2</v>
      </c>
      <c r="DB160" s="22">
        <v>-6.1091300000000001E-2</v>
      </c>
      <c r="DC160" s="22">
        <v>-2.3459600000000001E-2</v>
      </c>
      <c r="DD160" s="22">
        <v>9.7813300000000006E-2</v>
      </c>
      <c r="DE160" s="22">
        <v>0.26425359999999998</v>
      </c>
      <c r="DF160" s="22">
        <v>0.12967210000000001</v>
      </c>
      <c r="DG160" s="22">
        <v>5.9622099999999997E-2</v>
      </c>
      <c r="DH160" s="22">
        <v>-1.1629799999999999E-2</v>
      </c>
      <c r="DI160" s="22">
        <v>-2.8752999999999999E-3</v>
      </c>
      <c r="DJ160" s="22">
        <v>5.82318E-2</v>
      </c>
      <c r="DK160" s="22">
        <v>0.1067693</v>
      </c>
      <c r="DL160" s="22">
        <v>-6.0344999999999999E-3</v>
      </c>
      <c r="DM160" s="22">
        <v>2.3699899999999999E-2</v>
      </c>
      <c r="DN160" s="22">
        <v>0.1188468</v>
      </c>
      <c r="DO160" s="22">
        <v>0.19189129999999999</v>
      </c>
      <c r="DP160" s="22">
        <v>0.2457155</v>
      </c>
      <c r="DQ160" s="22">
        <v>0.24632490000000001</v>
      </c>
      <c r="DR160" s="22">
        <v>0.1849952</v>
      </c>
      <c r="DS160" s="22">
        <v>0.1773091</v>
      </c>
      <c r="DT160" s="22">
        <v>0.1495078</v>
      </c>
      <c r="DU160" s="22">
        <v>0.16610459999999999</v>
      </c>
      <c r="DV160" s="22">
        <v>0.15902649999999999</v>
      </c>
      <c r="DW160" s="22">
        <v>7.5352500000000003E-2</v>
      </c>
      <c r="DX160" s="22">
        <v>5.9017199999999999E-2</v>
      </c>
      <c r="DY160" s="22">
        <v>2.8485300000000002E-2</v>
      </c>
      <c r="DZ160" s="22">
        <v>4.5482500000000002E-2</v>
      </c>
      <c r="EA160" s="22">
        <v>8.0138899999999999E-2</v>
      </c>
      <c r="EB160" s="22">
        <v>0.1355797</v>
      </c>
      <c r="EC160" s="22">
        <v>0.32444299999999998</v>
      </c>
      <c r="ED160" s="22">
        <v>0.17853550000000001</v>
      </c>
      <c r="EE160" s="22">
        <v>0.1233601</v>
      </c>
      <c r="EF160" s="22">
        <v>7.4920500000000001E-2</v>
      </c>
      <c r="EG160" s="22">
        <v>0.1005819</v>
      </c>
      <c r="EH160" s="22">
        <v>0.17940329999999999</v>
      </c>
      <c r="EI160" s="22">
        <v>0.25480750000000002</v>
      </c>
      <c r="EJ160" s="22">
        <v>0.1363201</v>
      </c>
      <c r="EK160" s="22">
        <v>0.1309678</v>
      </c>
      <c r="EL160" s="22">
        <v>0.21077670000000001</v>
      </c>
      <c r="EM160" s="22">
        <v>0.25999699999999998</v>
      </c>
      <c r="EN160" s="22">
        <v>0.3055756</v>
      </c>
      <c r="EO160" s="22">
        <v>0.29764669999999999</v>
      </c>
      <c r="EP160" s="22">
        <v>0.22797300000000001</v>
      </c>
      <c r="EQ160" s="22">
        <v>0.21668799999999999</v>
      </c>
      <c r="ER160" s="22">
        <v>0.187</v>
      </c>
      <c r="ES160" s="22">
        <v>0.20479420000000001</v>
      </c>
      <c r="ET160" s="22">
        <v>0.20069819999999999</v>
      </c>
      <c r="EU160" s="22">
        <v>43.397060000000003</v>
      </c>
      <c r="EV160" s="22">
        <v>42.397779999999997</v>
      </c>
      <c r="EW160" s="22">
        <v>41.697369999999999</v>
      </c>
      <c r="EX160" s="22">
        <v>41.599899999999998</v>
      </c>
      <c r="EY160" s="22">
        <v>41.630589999999998</v>
      </c>
      <c r="EZ160" s="22">
        <v>40.987990000000003</v>
      </c>
      <c r="FA160" s="22">
        <v>41.035899999999998</v>
      </c>
      <c r="FB160" s="22">
        <v>41.53219</v>
      </c>
      <c r="FC160" s="22">
        <v>45.886209999999998</v>
      </c>
      <c r="FD160" s="22">
        <v>53.383589999999998</v>
      </c>
      <c r="FE160" s="22">
        <v>59.381070000000001</v>
      </c>
      <c r="FF160" s="22">
        <v>62.237540000000003</v>
      </c>
      <c r="FG160" s="22">
        <v>63.883859999999999</v>
      </c>
      <c r="FH160" s="22">
        <v>64.629450000000006</v>
      </c>
      <c r="FI160" s="22">
        <v>64.339259999999996</v>
      </c>
      <c r="FJ160" s="22">
        <v>63.541780000000003</v>
      </c>
      <c r="FK160" s="22">
        <v>60.944940000000003</v>
      </c>
      <c r="FL160" s="22">
        <v>54.93627</v>
      </c>
      <c r="FM160" s="22">
        <v>52.07779</v>
      </c>
      <c r="FN160" s="22">
        <v>49.479900000000001</v>
      </c>
      <c r="FO160" s="22">
        <v>48.133220000000001</v>
      </c>
      <c r="FP160" s="22">
        <v>47.033769999999997</v>
      </c>
      <c r="FQ160" s="22">
        <v>45.889209999999999</v>
      </c>
      <c r="FR160" s="22">
        <v>44.727400000000003</v>
      </c>
      <c r="FS160" s="22">
        <v>1.2331570000000001</v>
      </c>
      <c r="FT160" s="22">
        <v>8.2570900000000003E-2</v>
      </c>
      <c r="FU160" s="22">
        <v>5.9377199999999998E-2</v>
      </c>
    </row>
    <row r="161" spans="1:177" x14ac:dyDescent="0.3">
      <c r="A161" s="13" t="s">
        <v>226</v>
      </c>
      <c r="B161" s="13" t="s">
        <v>199</v>
      </c>
      <c r="C161" s="13" t="s">
        <v>263</v>
      </c>
      <c r="D161" s="34" t="s">
        <v>244</v>
      </c>
      <c r="E161" s="23" t="s">
        <v>219</v>
      </c>
      <c r="F161" s="23">
        <v>3544</v>
      </c>
      <c r="G161" s="22">
        <v>0.93546359999999995</v>
      </c>
      <c r="H161" s="22">
        <v>0.77193310000000004</v>
      </c>
      <c r="I161" s="22">
        <v>0.82162659999999998</v>
      </c>
      <c r="J161" s="22">
        <v>0.67095070000000001</v>
      </c>
      <c r="K161" s="22">
        <v>0.69543460000000001</v>
      </c>
      <c r="L161" s="22">
        <v>0.82571499999999998</v>
      </c>
      <c r="M161" s="22">
        <v>1.1531549999999999</v>
      </c>
      <c r="N161" s="22">
        <v>0.67424649999999997</v>
      </c>
      <c r="O161" s="22">
        <v>0.2006879</v>
      </c>
      <c r="P161" s="22">
        <v>0.14825940000000001</v>
      </c>
      <c r="Q161" s="22">
        <v>0.26351409999999997</v>
      </c>
      <c r="R161" s="22">
        <v>0.3734884</v>
      </c>
      <c r="S161" s="22">
        <v>0.66154979999999997</v>
      </c>
      <c r="T161" s="22">
        <v>0.82607529999999996</v>
      </c>
      <c r="U161" s="22">
        <v>0.98879609999999996</v>
      </c>
      <c r="V161" s="22">
        <v>1.1098779999999999</v>
      </c>
      <c r="W161" s="22">
        <v>1.322144</v>
      </c>
      <c r="X161" s="22">
        <v>1.6862269999999999</v>
      </c>
      <c r="Y161" s="22">
        <v>1.6920569999999999</v>
      </c>
      <c r="Z161" s="22">
        <v>1.697028</v>
      </c>
      <c r="AA161" s="22">
        <v>1.590911</v>
      </c>
      <c r="AB161" s="22">
        <v>1.5189010000000001</v>
      </c>
      <c r="AC161" s="22">
        <v>1.10433</v>
      </c>
      <c r="AD161" s="22">
        <v>1.03566</v>
      </c>
      <c r="AE161" s="22">
        <v>-3.1493599999999997E-2</v>
      </c>
      <c r="AF161" s="22">
        <v>-0.2072638</v>
      </c>
      <c r="AG161" s="22">
        <v>-7.2669300000000006E-2</v>
      </c>
      <c r="AH161" s="22">
        <v>-0.27384989999999998</v>
      </c>
      <c r="AI161" s="22">
        <v>-0.1783226</v>
      </c>
      <c r="AJ161" s="22">
        <v>-0.1059647</v>
      </c>
      <c r="AK161" s="22">
        <v>9.5189200000000002E-2</v>
      </c>
      <c r="AL161" s="22">
        <v>-1.5082999999999999E-2</v>
      </c>
      <c r="AM161" s="22">
        <v>-0.15987850000000001</v>
      </c>
      <c r="AN161" s="22">
        <v>-0.22824159999999999</v>
      </c>
      <c r="AO161" s="22">
        <v>-0.33273639999999999</v>
      </c>
      <c r="AP161" s="22">
        <v>-0.1851276</v>
      </c>
      <c r="AQ161" s="22">
        <v>-0.20104159999999999</v>
      </c>
      <c r="AR161" s="22">
        <v>-0.26771610000000001</v>
      </c>
      <c r="AS161" s="22">
        <v>-0.2051878</v>
      </c>
      <c r="AT161" s="22">
        <v>-0.19240860000000001</v>
      </c>
      <c r="AU161" s="22">
        <v>-0.116301</v>
      </c>
      <c r="AV161" s="22">
        <v>6.5185800000000002E-2</v>
      </c>
      <c r="AW161" s="22">
        <v>6.24358E-2</v>
      </c>
      <c r="AX161" s="22">
        <v>0.1007028</v>
      </c>
      <c r="AY161" s="22">
        <v>7.8604099999999996E-2</v>
      </c>
      <c r="AZ161" s="22">
        <v>4.3402299999999998E-2</v>
      </c>
      <c r="BA161" s="22">
        <v>-3.6415299999999998E-2</v>
      </c>
      <c r="BB161" s="22">
        <v>3.4744200000000003E-2</v>
      </c>
      <c r="BC161" s="22">
        <v>1.35925E-2</v>
      </c>
      <c r="BD161" s="22">
        <v>-0.1263408</v>
      </c>
      <c r="BE161" s="22">
        <v>-1.6781799999999999E-2</v>
      </c>
      <c r="BF161" s="22">
        <v>-0.16737150000000001</v>
      </c>
      <c r="BG161" s="22">
        <v>-0.1112519</v>
      </c>
      <c r="BH161" s="22">
        <v>-3.9722800000000003E-2</v>
      </c>
      <c r="BI161" s="22">
        <v>0.15156510000000001</v>
      </c>
      <c r="BJ161" s="22">
        <v>3.9118800000000002E-2</v>
      </c>
      <c r="BK161" s="22">
        <v>-9.0102000000000002E-2</v>
      </c>
      <c r="BL161" s="22">
        <v>-0.13068099999999999</v>
      </c>
      <c r="BM161" s="22">
        <v>-0.20548540000000001</v>
      </c>
      <c r="BN161" s="22">
        <v>-5.6878699999999997E-2</v>
      </c>
      <c r="BO161" s="22">
        <v>-8.2208100000000006E-2</v>
      </c>
      <c r="BP161" s="22">
        <v>-0.13651160000000001</v>
      </c>
      <c r="BQ161" s="22">
        <v>-6.9754099999999999E-2</v>
      </c>
      <c r="BR161" s="22">
        <v>-6.16301E-2</v>
      </c>
      <c r="BS161" s="22">
        <v>1.1762E-2</v>
      </c>
      <c r="BT161" s="22">
        <v>0.1737631</v>
      </c>
      <c r="BU161" s="22">
        <v>0.14387359999999999</v>
      </c>
      <c r="BV161" s="22">
        <v>0.1819038</v>
      </c>
      <c r="BW161" s="22">
        <v>0.14673040000000001</v>
      </c>
      <c r="BX161" s="22">
        <v>0.17657999999999999</v>
      </c>
      <c r="BY161" s="22">
        <v>1.5463299999999999E-2</v>
      </c>
      <c r="BZ161" s="22">
        <v>0.1026465</v>
      </c>
      <c r="CA161" s="22">
        <v>4.4818900000000002E-2</v>
      </c>
      <c r="CB161" s="22">
        <v>-7.0293700000000001E-2</v>
      </c>
      <c r="CC161" s="22">
        <v>2.19256E-2</v>
      </c>
      <c r="CD161" s="22">
        <v>-9.3624899999999997E-2</v>
      </c>
      <c r="CE161" s="22">
        <v>-6.4798900000000006E-2</v>
      </c>
      <c r="CF161" s="22">
        <v>6.1561000000000003E-3</v>
      </c>
      <c r="CG161" s="22">
        <v>0.1906108</v>
      </c>
      <c r="CH161" s="22">
        <v>7.6658799999999999E-2</v>
      </c>
      <c r="CI161" s="22">
        <v>-4.1774899999999997E-2</v>
      </c>
      <c r="CJ161" s="22">
        <v>-6.3110899999999998E-2</v>
      </c>
      <c r="CK161" s="22">
        <v>-0.1173517</v>
      </c>
      <c r="CL161" s="22">
        <v>3.1946099999999998E-2</v>
      </c>
      <c r="CM161" s="22">
        <v>9.5600000000000006E-5</v>
      </c>
      <c r="CN161" s="22">
        <v>-4.5639800000000001E-2</v>
      </c>
      <c r="CO161" s="22">
        <v>2.40468E-2</v>
      </c>
      <c r="CP161" s="22">
        <v>2.8946599999999999E-2</v>
      </c>
      <c r="CQ161" s="22">
        <v>0.10045809999999999</v>
      </c>
      <c r="CR161" s="22">
        <v>0.2489633</v>
      </c>
      <c r="CS161" s="22">
        <v>0.20027719999999999</v>
      </c>
      <c r="CT161" s="22">
        <v>0.23814340000000001</v>
      </c>
      <c r="CU161" s="22">
        <v>0.19391449999999999</v>
      </c>
      <c r="CV161" s="22">
        <v>0.26881850000000002</v>
      </c>
      <c r="CW161" s="22">
        <v>5.1394200000000001E-2</v>
      </c>
      <c r="CX161" s="22">
        <v>0.14967530000000001</v>
      </c>
      <c r="CY161" s="22">
        <v>7.6045399999999999E-2</v>
      </c>
      <c r="CZ161" s="22">
        <v>-1.4246699999999999E-2</v>
      </c>
      <c r="DA161" s="22">
        <v>6.0633100000000002E-2</v>
      </c>
      <c r="DB161" s="22">
        <v>-1.9878300000000002E-2</v>
      </c>
      <c r="DC161" s="22">
        <v>-1.8345899999999998E-2</v>
      </c>
      <c r="DD161" s="22">
        <v>5.2034999999999998E-2</v>
      </c>
      <c r="DE161" s="22">
        <v>0.22965659999999999</v>
      </c>
      <c r="DF161" s="22">
        <v>0.1141988</v>
      </c>
      <c r="DG161" s="22">
        <v>6.5520999999999999E-3</v>
      </c>
      <c r="DH161" s="22">
        <v>4.4592E-3</v>
      </c>
      <c r="DI161" s="22">
        <v>-2.92181E-2</v>
      </c>
      <c r="DJ161" s="22">
        <v>0.1207708</v>
      </c>
      <c r="DK161" s="22">
        <v>8.2399200000000006E-2</v>
      </c>
      <c r="DL161" s="22">
        <v>4.5232000000000001E-2</v>
      </c>
      <c r="DM161" s="22">
        <v>0.1178478</v>
      </c>
      <c r="DN161" s="22">
        <v>0.1195233</v>
      </c>
      <c r="DO161" s="22">
        <v>0.18915419999999999</v>
      </c>
      <c r="DP161" s="22">
        <v>0.3241636</v>
      </c>
      <c r="DQ161" s="22">
        <v>0.25668079999999999</v>
      </c>
      <c r="DR161" s="22">
        <v>0.29438300000000001</v>
      </c>
      <c r="DS161" s="22">
        <v>0.2410986</v>
      </c>
      <c r="DT161" s="22">
        <v>0.36105700000000002</v>
      </c>
      <c r="DU161" s="22">
        <v>8.7325100000000003E-2</v>
      </c>
      <c r="DV161" s="22">
        <v>0.1967042</v>
      </c>
      <c r="DW161" s="22">
        <v>0.1211315</v>
      </c>
      <c r="DX161" s="22">
        <v>6.6676299999999994E-2</v>
      </c>
      <c r="DY161" s="22">
        <v>0.1165205</v>
      </c>
      <c r="DZ161" s="22">
        <v>8.6600099999999999E-2</v>
      </c>
      <c r="EA161" s="22">
        <v>4.8724799999999999E-2</v>
      </c>
      <c r="EB161" s="22">
        <v>0.1182768</v>
      </c>
      <c r="EC161" s="22">
        <v>0.28603240000000002</v>
      </c>
      <c r="ED161" s="22">
        <v>0.16840060000000001</v>
      </c>
      <c r="EE161" s="22">
        <v>7.6328699999999999E-2</v>
      </c>
      <c r="EF161" s="22">
        <v>0.1020197</v>
      </c>
      <c r="EG161" s="22">
        <v>9.8032900000000006E-2</v>
      </c>
      <c r="EH161" s="22">
        <v>0.24901970000000001</v>
      </c>
      <c r="EI161" s="22">
        <v>0.20123269999999999</v>
      </c>
      <c r="EJ161" s="22">
        <v>0.1764365</v>
      </c>
      <c r="EK161" s="22">
        <v>0.25328149999999999</v>
      </c>
      <c r="EL161" s="22">
        <v>0.25030180000000002</v>
      </c>
      <c r="EM161" s="22">
        <v>0.31721729999999998</v>
      </c>
      <c r="EN161" s="22">
        <v>0.43274089999999998</v>
      </c>
      <c r="EO161" s="22">
        <v>0.33811859999999999</v>
      </c>
      <c r="EP161" s="22">
        <v>0.37558409999999998</v>
      </c>
      <c r="EQ161" s="22">
        <v>0.30922480000000002</v>
      </c>
      <c r="ER161" s="22">
        <v>0.49423470000000003</v>
      </c>
      <c r="ES161" s="22">
        <v>0.13920370000000001</v>
      </c>
      <c r="ET161" s="22">
        <v>0.26460640000000002</v>
      </c>
      <c r="EU161" s="22">
        <v>42.944319999999998</v>
      </c>
      <c r="EV161" s="22">
        <v>40.487279999999998</v>
      </c>
      <c r="EW161" s="22">
        <v>40.455840000000002</v>
      </c>
      <c r="EX161" s="22">
        <v>39.910490000000003</v>
      </c>
      <c r="EY161" s="22">
        <v>40.877850000000002</v>
      </c>
      <c r="EZ161" s="22">
        <v>40.863930000000003</v>
      </c>
      <c r="FA161" s="22">
        <v>39.381450000000001</v>
      </c>
      <c r="FB161" s="22">
        <v>38.953440000000001</v>
      </c>
      <c r="FC161" s="22">
        <v>46.348820000000003</v>
      </c>
      <c r="FD161" s="22">
        <v>57.32891</v>
      </c>
      <c r="FE161" s="22">
        <v>58.940730000000002</v>
      </c>
      <c r="FF161" s="22">
        <v>60.440730000000002</v>
      </c>
      <c r="FG161" s="22">
        <v>60.969760000000001</v>
      </c>
      <c r="FH161" s="22">
        <v>61.488480000000003</v>
      </c>
      <c r="FI161" s="22">
        <v>52.995690000000003</v>
      </c>
      <c r="FJ161" s="22">
        <v>52.009599999999999</v>
      </c>
      <c r="FK161" s="22">
        <v>52.499989999999997</v>
      </c>
      <c r="FL161" s="22">
        <v>52.967359999999999</v>
      </c>
      <c r="FM161" s="22">
        <v>53.464959999999998</v>
      </c>
      <c r="FN161" s="22">
        <v>54.007910000000003</v>
      </c>
      <c r="FO161" s="22">
        <v>52.995190000000001</v>
      </c>
      <c r="FP161" s="22">
        <v>52.980080000000001</v>
      </c>
      <c r="FQ161" s="22">
        <v>53.963760000000001</v>
      </c>
      <c r="FR161" s="22">
        <v>55.929920000000003</v>
      </c>
      <c r="FS161" s="22">
        <v>1.4085479999999999</v>
      </c>
      <c r="FT161" s="22">
        <v>7.7908199999999997E-2</v>
      </c>
      <c r="FU161" s="22">
        <v>0.1032228</v>
      </c>
    </row>
    <row r="162" spans="1:177" x14ac:dyDescent="0.3">
      <c r="A162" s="13" t="s">
        <v>226</v>
      </c>
      <c r="B162" s="13" t="s">
        <v>199</v>
      </c>
      <c r="C162" s="13" t="s">
        <v>263</v>
      </c>
      <c r="D162" s="34" t="s">
        <v>244</v>
      </c>
      <c r="E162" s="23" t="s">
        <v>220</v>
      </c>
      <c r="F162" s="23">
        <v>1767</v>
      </c>
      <c r="G162" s="22">
        <v>1.0169570000000001</v>
      </c>
      <c r="H162" s="22">
        <v>0.85568489999999997</v>
      </c>
      <c r="I162" s="22">
        <v>0.96746319999999997</v>
      </c>
      <c r="J162" s="22">
        <v>0.79410510000000001</v>
      </c>
      <c r="K162" s="22">
        <v>0.70378130000000005</v>
      </c>
      <c r="L162" s="22">
        <v>0.63305500000000003</v>
      </c>
      <c r="M162" s="22">
        <v>1.061987</v>
      </c>
      <c r="N162" s="22">
        <v>0.65605659999999999</v>
      </c>
      <c r="O162" s="22">
        <v>0.4580478</v>
      </c>
      <c r="P162" s="22">
        <v>0.60717270000000001</v>
      </c>
      <c r="Q162" s="22">
        <v>0.32309979999999999</v>
      </c>
      <c r="R162" s="22">
        <v>0.57611020000000002</v>
      </c>
      <c r="S162" s="22">
        <v>0.89517440000000004</v>
      </c>
      <c r="T162" s="22">
        <v>1.0954349999999999</v>
      </c>
      <c r="U162" s="22">
        <v>1.3457460000000001</v>
      </c>
      <c r="V162" s="22">
        <v>1.3036430000000001</v>
      </c>
      <c r="W162" s="22">
        <v>1.3733439999999999</v>
      </c>
      <c r="X162" s="22">
        <v>1.620217</v>
      </c>
      <c r="Y162" s="22">
        <v>1.562497</v>
      </c>
      <c r="Z162" s="22">
        <v>1.591046</v>
      </c>
      <c r="AA162" s="22">
        <v>1.5854490000000001</v>
      </c>
      <c r="AB162" s="22">
        <v>1.7225649999999999</v>
      </c>
      <c r="AC162" s="22">
        <v>1.0552889999999999</v>
      </c>
      <c r="AD162" s="22">
        <v>0.95137099999999997</v>
      </c>
      <c r="AE162" s="22">
        <v>-5.5949400000000003E-2</v>
      </c>
      <c r="AF162" s="22">
        <v>-0.18122730000000001</v>
      </c>
      <c r="AG162" s="22">
        <v>3.532E-3</v>
      </c>
      <c r="AH162" s="22">
        <v>-6.5045800000000001E-2</v>
      </c>
      <c r="AI162" s="22">
        <v>-0.15863389999999999</v>
      </c>
      <c r="AJ162" s="22">
        <v>-0.36804170000000003</v>
      </c>
      <c r="AK162" s="22">
        <v>3.0408399999999999E-2</v>
      </c>
      <c r="AL162" s="22">
        <v>-0.1159984</v>
      </c>
      <c r="AM162" s="22">
        <v>-0.27074359999999997</v>
      </c>
      <c r="AN162" s="22">
        <v>-0.1058509</v>
      </c>
      <c r="AO162" s="22">
        <v>-0.48203859999999998</v>
      </c>
      <c r="AP162" s="22">
        <v>-0.15802289999999999</v>
      </c>
      <c r="AQ162" s="22">
        <v>-0.121666</v>
      </c>
      <c r="AR162" s="22">
        <v>-5.2872700000000002E-2</v>
      </c>
      <c r="AS162" s="22">
        <v>2.72692E-2</v>
      </c>
      <c r="AT162" s="22">
        <v>-0.1015774</v>
      </c>
      <c r="AU162" s="22">
        <v>-0.24718319999999999</v>
      </c>
      <c r="AV162" s="22">
        <v>-0.12503729999999999</v>
      </c>
      <c r="AW162" s="22">
        <v>-0.15324209999999999</v>
      </c>
      <c r="AX162" s="22">
        <v>-0.1302893</v>
      </c>
      <c r="AY162" s="22">
        <v>-1.1492799999999999E-2</v>
      </c>
      <c r="AZ162" s="22">
        <v>-8.7238000000000003E-3</v>
      </c>
      <c r="BA162" s="22">
        <v>-0.14759649999999999</v>
      </c>
      <c r="BB162" s="22">
        <v>-6.2726900000000002E-2</v>
      </c>
      <c r="BC162" s="22">
        <v>2.20903E-2</v>
      </c>
      <c r="BD162" s="22">
        <v>-9.4209699999999993E-2</v>
      </c>
      <c r="BE162" s="22">
        <v>8.7016399999999994E-2</v>
      </c>
      <c r="BF162" s="22">
        <v>-1.53224E-2</v>
      </c>
      <c r="BG162" s="22">
        <v>-9.2014700000000005E-2</v>
      </c>
      <c r="BH162" s="22">
        <v>-0.24402380000000001</v>
      </c>
      <c r="BI162" s="22">
        <v>9.1383199999999998E-2</v>
      </c>
      <c r="BJ162" s="22">
        <v>-4.1567199999999999E-2</v>
      </c>
      <c r="BK162" s="22">
        <v>-0.1645324</v>
      </c>
      <c r="BL162" s="22">
        <v>2.0591999999999999E-2</v>
      </c>
      <c r="BM162" s="22">
        <v>-0.28647600000000001</v>
      </c>
      <c r="BN162" s="22">
        <v>1.3659E-3</v>
      </c>
      <c r="BO162" s="22">
        <v>1.6579E-2</v>
      </c>
      <c r="BP162" s="22">
        <v>8.4511000000000003E-2</v>
      </c>
      <c r="BQ162" s="22">
        <v>0.23121559999999999</v>
      </c>
      <c r="BR162" s="22">
        <v>0.10662770000000001</v>
      </c>
      <c r="BS162" s="22">
        <v>1.6785000000000001E-3</v>
      </c>
      <c r="BT162" s="22">
        <v>6.9192400000000001E-2</v>
      </c>
      <c r="BU162" s="22">
        <v>-9.6574E-3</v>
      </c>
      <c r="BV162" s="22">
        <v>3.1795299999999999E-2</v>
      </c>
      <c r="BW162" s="22">
        <v>0.1094263</v>
      </c>
      <c r="BX162" s="22">
        <v>0.2794296</v>
      </c>
      <c r="BY162" s="22">
        <v>-5.8543699999999997E-2</v>
      </c>
      <c r="BZ162" s="22">
        <v>2.6231000000000002E-3</v>
      </c>
      <c r="CA162" s="22">
        <v>7.6140399999999997E-2</v>
      </c>
      <c r="CB162" s="22">
        <v>-3.3941499999999999E-2</v>
      </c>
      <c r="CC162" s="22">
        <v>0.14483750000000001</v>
      </c>
      <c r="CD162" s="22">
        <v>1.9115799999999999E-2</v>
      </c>
      <c r="CE162" s="22">
        <v>-4.5874400000000003E-2</v>
      </c>
      <c r="CF162" s="22">
        <v>-0.1581294</v>
      </c>
      <c r="CG162" s="22">
        <v>0.13361410000000001</v>
      </c>
      <c r="CH162" s="22">
        <v>9.9834999999999993E-3</v>
      </c>
      <c r="CI162" s="22">
        <v>-9.0970899999999993E-2</v>
      </c>
      <c r="CJ162" s="22">
        <v>0.1081659</v>
      </c>
      <c r="CK162" s="22">
        <v>-0.15102979999999999</v>
      </c>
      <c r="CL162" s="22">
        <v>0.111758</v>
      </c>
      <c r="CM162" s="22">
        <v>0.112327</v>
      </c>
      <c r="CN162" s="22">
        <v>0.17966260000000001</v>
      </c>
      <c r="CO162" s="22">
        <v>0.37246829999999997</v>
      </c>
      <c r="CP162" s="22">
        <v>0.25083</v>
      </c>
      <c r="CQ162" s="22">
        <v>0.17403940000000001</v>
      </c>
      <c r="CR162" s="22">
        <v>0.20371529999999999</v>
      </c>
      <c r="CS162" s="22">
        <v>8.9788900000000005E-2</v>
      </c>
      <c r="CT162" s="22">
        <v>0.1440545</v>
      </c>
      <c r="CU162" s="22">
        <v>0.1931745</v>
      </c>
      <c r="CV162" s="22">
        <v>0.47900379999999998</v>
      </c>
      <c r="CW162" s="22">
        <v>3.1340000000000001E-3</v>
      </c>
      <c r="CX162" s="22">
        <v>4.7884299999999998E-2</v>
      </c>
      <c r="CY162" s="22">
        <v>0.13019040000000001</v>
      </c>
      <c r="CZ162" s="22">
        <v>2.6326700000000001E-2</v>
      </c>
      <c r="DA162" s="22">
        <v>0.20265849999999999</v>
      </c>
      <c r="DB162" s="22">
        <v>5.3553999999999997E-2</v>
      </c>
      <c r="DC162" s="22">
        <v>2.6580000000000001E-4</v>
      </c>
      <c r="DD162" s="22">
        <v>-7.2234999999999994E-2</v>
      </c>
      <c r="DE162" s="22">
        <v>0.175845</v>
      </c>
      <c r="DF162" s="22">
        <v>6.15343E-2</v>
      </c>
      <c r="DG162" s="22">
        <v>-1.7409299999999999E-2</v>
      </c>
      <c r="DH162" s="22">
        <v>0.19573989999999999</v>
      </c>
      <c r="DI162" s="22">
        <v>-1.55838E-2</v>
      </c>
      <c r="DJ162" s="22">
        <v>0.22215009999999999</v>
      </c>
      <c r="DK162" s="22">
        <v>0.20807510000000001</v>
      </c>
      <c r="DL162" s="22">
        <v>0.27481420000000001</v>
      </c>
      <c r="DM162" s="22">
        <v>0.51372090000000004</v>
      </c>
      <c r="DN162" s="22">
        <v>0.3950322</v>
      </c>
      <c r="DO162" s="22">
        <v>0.34640019999999999</v>
      </c>
      <c r="DP162" s="22">
        <v>0.33823819999999999</v>
      </c>
      <c r="DQ162" s="22">
        <v>0.1892353</v>
      </c>
      <c r="DR162" s="22">
        <v>0.25631369999999998</v>
      </c>
      <c r="DS162" s="22">
        <v>0.27692260000000002</v>
      </c>
      <c r="DT162" s="22">
        <v>0.67857800000000001</v>
      </c>
      <c r="DU162" s="22">
        <v>6.48117E-2</v>
      </c>
      <c r="DV162" s="22">
        <v>9.3145500000000006E-2</v>
      </c>
      <c r="DW162" s="22">
        <v>0.2082301</v>
      </c>
      <c r="DX162" s="22">
        <v>0.1133443</v>
      </c>
      <c r="DY162" s="22">
        <v>0.28614299999999998</v>
      </c>
      <c r="DZ162" s="22">
        <v>0.10327740000000001</v>
      </c>
      <c r="EA162" s="22">
        <v>6.6885E-2</v>
      </c>
      <c r="EB162" s="22">
        <v>5.1782799999999997E-2</v>
      </c>
      <c r="EC162" s="22">
        <v>0.2368198</v>
      </c>
      <c r="ED162" s="22">
        <v>0.13596549999999999</v>
      </c>
      <c r="EE162" s="22">
        <v>8.8801900000000003E-2</v>
      </c>
      <c r="EF162" s="22">
        <v>0.32218279999999999</v>
      </c>
      <c r="EG162" s="22">
        <v>0.1799789</v>
      </c>
      <c r="EH162" s="22">
        <v>0.38153890000000001</v>
      </c>
      <c r="EI162" s="22">
        <v>0.34632010000000002</v>
      </c>
      <c r="EJ162" s="22">
        <v>0.41219790000000001</v>
      </c>
      <c r="EK162" s="22">
        <v>0.71766730000000001</v>
      </c>
      <c r="EL162" s="22">
        <v>0.60323740000000003</v>
      </c>
      <c r="EM162" s="22">
        <v>0.59526190000000001</v>
      </c>
      <c r="EN162" s="22">
        <v>0.53246789999999999</v>
      </c>
      <c r="EO162" s="22">
        <v>0.3328199</v>
      </c>
      <c r="EP162" s="22">
        <v>0.4183982</v>
      </c>
      <c r="EQ162" s="22">
        <v>0.39784170000000002</v>
      </c>
      <c r="ER162" s="22">
        <v>0.96673140000000002</v>
      </c>
      <c r="ES162" s="22">
        <v>0.15386449999999999</v>
      </c>
      <c r="ET162" s="22">
        <v>0.15849550000000001</v>
      </c>
      <c r="EU162" s="22">
        <v>48.87885</v>
      </c>
      <c r="EV162" s="22">
        <v>45.969709999999999</v>
      </c>
      <c r="EW162" s="22">
        <v>45.909140000000001</v>
      </c>
      <c r="EX162" s="22">
        <v>46.818280000000001</v>
      </c>
      <c r="EY162" s="22">
        <v>46.757710000000003</v>
      </c>
      <c r="EZ162" s="22">
        <v>47.727420000000002</v>
      </c>
      <c r="FA162" s="22">
        <v>46.757710000000003</v>
      </c>
      <c r="FB162" s="22">
        <v>43.909140000000001</v>
      </c>
      <c r="FC162" s="22">
        <v>50.697130000000001</v>
      </c>
      <c r="FD162" s="22">
        <v>58.666849999999997</v>
      </c>
      <c r="FE162" s="22">
        <v>60.87885</v>
      </c>
      <c r="FF162" s="22">
        <v>62.87885</v>
      </c>
      <c r="FG162" s="22">
        <v>62.939430000000002</v>
      </c>
      <c r="FH162" s="22">
        <v>63.969709999999999</v>
      </c>
      <c r="FI162" s="22">
        <v>55.969709999999999</v>
      </c>
      <c r="FJ162" s="22">
        <v>55</v>
      </c>
      <c r="FK162" s="22">
        <v>55</v>
      </c>
      <c r="FL162" s="22">
        <v>55.939430000000002</v>
      </c>
      <c r="FM162" s="22">
        <v>55.939430000000002</v>
      </c>
      <c r="FN162" s="22">
        <v>56.030290000000001</v>
      </c>
      <c r="FO162" s="22">
        <v>55</v>
      </c>
      <c r="FP162" s="22">
        <v>55.969709999999999</v>
      </c>
      <c r="FQ162" s="22">
        <v>56.939430000000002</v>
      </c>
      <c r="FR162" s="22">
        <v>57.87885</v>
      </c>
      <c r="FS162" s="22">
        <v>1.972885</v>
      </c>
      <c r="FT162" s="22">
        <v>9.0647000000000005E-2</v>
      </c>
      <c r="FU162" s="22">
        <v>0.20372380000000001</v>
      </c>
    </row>
    <row r="163" spans="1:177" x14ac:dyDescent="0.3">
      <c r="A163" s="13" t="s">
        <v>226</v>
      </c>
      <c r="B163" s="13" t="s">
        <v>199</v>
      </c>
      <c r="C163" s="13" t="s">
        <v>263</v>
      </c>
      <c r="D163" s="34" t="s">
        <v>244</v>
      </c>
      <c r="E163" s="23" t="s">
        <v>221</v>
      </c>
      <c r="F163" s="23">
        <v>1777</v>
      </c>
      <c r="G163" s="22">
        <v>0.88462160000000001</v>
      </c>
      <c r="H163" s="22">
        <v>0.71405289999999999</v>
      </c>
      <c r="I163" s="22">
        <v>0.73043100000000005</v>
      </c>
      <c r="J163" s="22">
        <v>0.59974680000000002</v>
      </c>
      <c r="K163" s="22">
        <v>0.70074409999999998</v>
      </c>
      <c r="L163" s="22">
        <v>0.95774079999999995</v>
      </c>
      <c r="M163" s="22">
        <v>1.237852</v>
      </c>
      <c r="N163" s="22">
        <v>0.6797552</v>
      </c>
      <c r="O163" s="22">
        <v>-6.3632900000000006E-2</v>
      </c>
      <c r="P163" s="22">
        <v>-0.23977490000000001</v>
      </c>
      <c r="Q163" s="22">
        <v>0.18201049999999999</v>
      </c>
      <c r="R163" s="22">
        <v>0.2094028</v>
      </c>
      <c r="S163" s="22">
        <v>0.47638999999999998</v>
      </c>
      <c r="T163" s="22">
        <v>0.64417809999999998</v>
      </c>
      <c r="U163" s="22">
        <v>0.75420989999999999</v>
      </c>
      <c r="V163" s="22">
        <v>0.99233369999999999</v>
      </c>
      <c r="W163" s="22">
        <v>1.3046960000000001</v>
      </c>
      <c r="X163" s="22">
        <v>1.7477959999999999</v>
      </c>
      <c r="Y163" s="22">
        <v>1.7873950000000001</v>
      </c>
      <c r="Z163" s="22">
        <v>1.7832159999999999</v>
      </c>
      <c r="AA163" s="22">
        <v>1.6063689999999999</v>
      </c>
      <c r="AB163" s="22">
        <v>1.405869</v>
      </c>
      <c r="AC163" s="22">
        <v>1.134185</v>
      </c>
      <c r="AD163" s="22">
        <v>1.0949709999999999</v>
      </c>
      <c r="AE163" s="22">
        <v>-5.5609800000000001E-2</v>
      </c>
      <c r="AF163" s="22">
        <v>-0.28443099999999999</v>
      </c>
      <c r="AG163" s="22">
        <v>-0.15779770000000001</v>
      </c>
      <c r="AH163" s="22">
        <v>-0.43924459999999999</v>
      </c>
      <c r="AI163" s="22">
        <v>-0.24527979999999999</v>
      </c>
      <c r="AJ163" s="22">
        <v>6.556E-4</v>
      </c>
      <c r="AK163" s="22">
        <v>9.4933400000000001E-2</v>
      </c>
      <c r="AL163" s="22">
        <v>-5.3039000000000003E-3</v>
      </c>
      <c r="AM163" s="22">
        <v>-0.165882</v>
      </c>
      <c r="AN163" s="22">
        <v>-0.39266230000000002</v>
      </c>
      <c r="AO163" s="22">
        <v>-0.39320919999999998</v>
      </c>
      <c r="AP163" s="22">
        <v>-0.32813969999999998</v>
      </c>
      <c r="AQ163" s="22">
        <v>-0.36604490000000001</v>
      </c>
      <c r="AR163" s="22">
        <v>-0.51004899999999997</v>
      </c>
      <c r="AS163" s="22">
        <v>-0.47431780000000001</v>
      </c>
      <c r="AT163" s="22">
        <v>-0.39829999999999999</v>
      </c>
      <c r="AU163" s="22">
        <v>-0.1814472</v>
      </c>
      <c r="AV163" s="22">
        <v>7.3678900000000005E-2</v>
      </c>
      <c r="AW163" s="22">
        <v>0.11036849999999999</v>
      </c>
      <c r="AX163" s="22">
        <v>0.16125129999999999</v>
      </c>
      <c r="AY163" s="22">
        <v>7.1133000000000002E-2</v>
      </c>
      <c r="AZ163" s="22">
        <v>1.9504400000000002E-2</v>
      </c>
      <c r="BA163" s="22">
        <v>-3.3397499999999997E-2</v>
      </c>
      <c r="BB163" s="22">
        <v>4.83957E-2</v>
      </c>
      <c r="BC163" s="22">
        <v>2.9591000000000001E-3</v>
      </c>
      <c r="BD163" s="22">
        <v>-0.16414980000000001</v>
      </c>
      <c r="BE163" s="22">
        <v>-9.1886300000000004E-2</v>
      </c>
      <c r="BF163" s="22">
        <v>-0.27066459999999998</v>
      </c>
      <c r="BG163" s="22">
        <v>-0.1415381</v>
      </c>
      <c r="BH163" s="22">
        <v>6.5428E-2</v>
      </c>
      <c r="BI163" s="22">
        <v>0.1816036</v>
      </c>
      <c r="BJ163" s="22">
        <v>7.4419200000000005E-2</v>
      </c>
      <c r="BK163" s="22">
        <v>-7.0510799999999998E-2</v>
      </c>
      <c r="BL163" s="22">
        <v>-0.26023309999999999</v>
      </c>
      <c r="BM163" s="22">
        <v>-0.22400410000000001</v>
      </c>
      <c r="BN163" s="22">
        <v>-0.1410602</v>
      </c>
      <c r="BO163" s="22">
        <v>-0.18860550000000001</v>
      </c>
      <c r="BP163" s="22">
        <v>-0.3174111</v>
      </c>
      <c r="BQ163" s="22">
        <v>-0.31359160000000003</v>
      </c>
      <c r="BR163" s="22">
        <v>-0.23194580000000001</v>
      </c>
      <c r="BS163" s="22">
        <v>-3.8356800000000003E-2</v>
      </c>
      <c r="BT163" s="22">
        <v>0.20125480000000001</v>
      </c>
      <c r="BU163" s="22">
        <v>0.20836759999999999</v>
      </c>
      <c r="BV163" s="22">
        <v>0.25061230000000001</v>
      </c>
      <c r="BW163" s="22">
        <v>0.1502742</v>
      </c>
      <c r="BX163" s="22">
        <v>9.6552600000000002E-2</v>
      </c>
      <c r="BY163" s="22">
        <v>3.4128499999999999E-2</v>
      </c>
      <c r="BZ163" s="22">
        <v>0.15374940000000001</v>
      </c>
      <c r="CA163" s="22">
        <v>4.3523699999999999E-2</v>
      </c>
      <c r="CB163" s="22">
        <v>-8.0843499999999999E-2</v>
      </c>
      <c r="CC163" s="22">
        <v>-4.6236300000000001E-2</v>
      </c>
      <c r="CD163" s="22">
        <v>-0.1539066</v>
      </c>
      <c r="CE163" s="22">
        <v>-6.9686899999999996E-2</v>
      </c>
      <c r="CF163" s="22">
        <v>0.1102892</v>
      </c>
      <c r="CG163" s="22">
        <v>0.24163109999999999</v>
      </c>
      <c r="CH163" s="22">
        <v>0.1296351</v>
      </c>
      <c r="CI163" s="22">
        <v>-4.457E-3</v>
      </c>
      <c r="CJ163" s="22">
        <v>-0.1685131</v>
      </c>
      <c r="CK163" s="22">
        <v>-0.1068132</v>
      </c>
      <c r="CL163" s="22">
        <v>-1.14895E-2</v>
      </c>
      <c r="CM163" s="22">
        <v>-6.5711599999999995E-2</v>
      </c>
      <c r="CN163" s="22">
        <v>-0.18399070000000001</v>
      </c>
      <c r="CO163" s="22">
        <v>-0.20227310000000001</v>
      </c>
      <c r="CP163" s="22">
        <v>-0.1167295</v>
      </c>
      <c r="CQ163" s="22">
        <v>6.0747099999999998E-2</v>
      </c>
      <c r="CR163" s="22">
        <v>0.28961350000000002</v>
      </c>
      <c r="CS163" s="22">
        <v>0.27624149999999997</v>
      </c>
      <c r="CT163" s="22">
        <v>0.31250349999999999</v>
      </c>
      <c r="CU163" s="22">
        <v>0.20508709999999999</v>
      </c>
      <c r="CV163" s="22">
        <v>0.14991579999999999</v>
      </c>
      <c r="CW163" s="22">
        <v>8.0896800000000005E-2</v>
      </c>
      <c r="CX163" s="22">
        <v>0.226717</v>
      </c>
      <c r="CY163" s="22">
        <v>8.4088300000000005E-2</v>
      </c>
      <c r="CZ163" s="22">
        <v>2.4629000000000001E-3</v>
      </c>
      <c r="DA163" s="22">
        <v>-5.8620000000000005E-4</v>
      </c>
      <c r="DB163" s="22">
        <v>-3.7148599999999997E-2</v>
      </c>
      <c r="DC163" s="22">
        <v>2.1643999999999999E-3</v>
      </c>
      <c r="DD163" s="22">
        <v>0.15515039999999999</v>
      </c>
      <c r="DE163" s="22">
        <v>0.3016586</v>
      </c>
      <c r="DF163" s="22">
        <v>0.18485109999999999</v>
      </c>
      <c r="DG163" s="22">
        <v>6.1596900000000003E-2</v>
      </c>
      <c r="DH163" s="22">
        <v>-7.6793E-2</v>
      </c>
      <c r="DI163" s="22">
        <v>1.03778E-2</v>
      </c>
      <c r="DJ163" s="22">
        <v>0.1180812</v>
      </c>
      <c r="DK163" s="22">
        <v>5.7182400000000001E-2</v>
      </c>
      <c r="DL163" s="22">
        <v>-5.0570200000000003E-2</v>
      </c>
      <c r="DM163" s="22">
        <v>-9.0954599999999997E-2</v>
      </c>
      <c r="DN163" s="22">
        <v>-1.5131000000000001E-3</v>
      </c>
      <c r="DO163" s="22">
        <v>0.1598511</v>
      </c>
      <c r="DP163" s="22">
        <v>0.37797219999999998</v>
      </c>
      <c r="DQ163" s="22">
        <v>0.34411530000000001</v>
      </c>
      <c r="DR163" s="22">
        <v>0.37439470000000002</v>
      </c>
      <c r="DS163" s="22">
        <v>0.25990010000000002</v>
      </c>
      <c r="DT163" s="22">
        <v>0.20327909999999999</v>
      </c>
      <c r="DU163" s="22">
        <v>0.127665</v>
      </c>
      <c r="DV163" s="22">
        <v>0.29968460000000002</v>
      </c>
      <c r="DW163" s="22">
        <v>0.14265720000000001</v>
      </c>
      <c r="DX163" s="22">
        <v>0.12274409999999999</v>
      </c>
      <c r="DY163" s="22">
        <v>6.53252E-2</v>
      </c>
      <c r="DZ163" s="22">
        <v>0.1314314</v>
      </c>
      <c r="EA163" s="22">
        <v>0.1059061</v>
      </c>
      <c r="EB163" s="22">
        <v>0.2199228</v>
      </c>
      <c r="EC163" s="22">
        <v>0.38832879999999997</v>
      </c>
      <c r="ED163" s="22">
        <v>0.26457419999999998</v>
      </c>
      <c r="EE163" s="22">
        <v>0.1569681</v>
      </c>
      <c r="EF163" s="22">
        <v>5.5636100000000001E-2</v>
      </c>
      <c r="EG163" s="22">
        <v>0.17958289999999999</v>
      </c>
      <c r="EH163" s="22">
        <v>0.30516080000000001</v>
      </c>
      <c r="EI163" s="22">
        <v>0.23462169999999999</v>
      </c>
      <c r="EJ163" s="22">
        <v>0.14206769999999999</v>
      </c>
      <c r="EK163" s="22">
        <v>6.9771600000000003E-2</v>
      </c>
      <c r="EL163" s="22">
        <v>0.16484099999999999</v>
      </c>
      <c r="EM163" s="22">
        <v>0.30294149999999997</v>
      </c>
      <c r="EN163" s="22">
        <v>0.50554809999999994</v>
      </c>
      <c r="EO163" s="22">
        <v>0.44211440000000002</v>
      </c>
      <c r="EP163" s="22">
        <v>0.46375559999999999</v>
      </c>
      <c r="EQ163" s="22">
        <v>0.33904119999999999</v>
      </c>
      <c r="ER163" s="22">
        <v>0.2803273</v>
      </c>
      <c r="ES163" s="22">
        <v>0.195191</v>
      </c>
      <c r="ET163" s="22">
        <v>0.40503830000000002</v>
      </c>
      <c r="EU163" s="22">
        <v>37.009520000000002</v>
      </c>
      <c r="EV163" s="22">
        <v>35.004759999999997</v>
      </c>
      <c r="EW163" s="22">
        <v>35.002380000000002</v>
      </c>
      <c r="EX163" s="22">
        <v>33.002380000000002</v>
      </c>
      <c r="EY163" s="22">
        <v>34.997619999999998</v>
      </c>
      <c r="EZ163" s="22">
        <v>34</v>
      </c>
      <c r="FA163" s="22">
        <v>32.004759999999997</v>
      </c>
      <c r="FB163" s="22">
        <v>33.997619999999998</v>
      </c>
      <c r="FC163" s="22">
        <v>42</v>
      </c>
      <c r="FD163" s="22">
        <v>55.990479999999998</v>
      </c>
      <c r="FE163" s="22">
        <v>57.002380000000002</v>
      </c>
      <c r="FF163" s="22">
        <v>58.002380000000002</v>
      </c>
      <c r="FG163" s="22">
        <v>59</v>
      </c>
      <c r="FH163" s="22">
        <v>59.00714</v>
      </c>
      <c r="FI163" s="22">
        <v>50.021419999999999</v>
      </c>
      <c r="FJ163" s="22">
        <v>49.019039999999997</v>
      </c>
      <c r="FK163" s="22">
        <v>50</v>
      </c>
      <c r="FL163" s="22">
        <v>49.995240000000003</v>
      </c>
      <c r="FM163" s="22">
        <v>50.990479999999998</v>
      </c>
      <c r="FN163" s="22">
        <v>51.985720000000001</v>
      </c>
      <c r="FO163" s="22">
        <v>50.990479999999998</v>
      </c>
      <c r="FP163" s="22">
        <v>49.990479999999998</v>
      </c>
      <c r="FQ163" s="22">
        <v>50.988100000000003</v>
      </c>
      <c r="FR163" s="22">
        <v>53.980960000000003</v>
      </c>
      <c r="FS163" s="22">
        <v>1.9121159999999999</v>
      </c>
      <c r="FT163" s="22">
        <v>0.1125916</v>
      </c>
      <c r="FU163" s="22">
        <v>0.11072940000000001</v>
      </c>
    </row>
    <row r="164" spans="1:177" x14ac:dyDescent="0.3">
      <c r="A164" s="13" t="s">
        <v>226</v>
      </c>
      <c r="B164" s="13" t="s">
        <v>199</v>
      </c>
      <c r="C164" s="13" t="s">
        <v>263</v>
      </c>
      <c r="D164" s="34" t="s">
        <v>233</v>
      </c>
      <c r="E164" s="23" t="s">
        <v>219</v>
      </c>
      <c r="F164" s="23">
        <v>3762</v>
      </c>
      <c r="G164" s="22">
        <v>0.92663220000000002</v>
      </c>
      <c r="H164" s="22">
        <v>0.81018159999999995</v>
      </c>
      <c r="I164" s="22">
        <v>0.78538269999999999</v>
      </c>
      <c r="J164" s="22">
        <v>0.7301491</v>
      </c>
      <c r="K164" s="22">
        <v>0.73882170000000003</v>
      </c>
      <c r="L164" s="22">
        <v>0.86579010000000001</v>
      </c>
      <c r="M164" s="22">
        <v>1.190016</v>
      </c>
      <c r="N164" s="22">
        <v>0.76806870000000005</v>
      </c>
      <c r="O164" s="22">
        <v>-1.11875E-2</v>
      </c>
      <c r="P164" s="22">
        <v>-0.64503160000000004</v>
      </c>
      <c r="Q164" s="22">
        <v>-1.154436</v>
      </c>
      <c r="R164" s="22">
        <v>-1.3084899999999999</v>
      </c>
      <c r="S164" s="22">
        <v>-1.3260989999999999</v>
      </c>
      <c r="T164" s="22">
        <v>-1.229295</v>
      </c>
      <c r="U164" s="22">
        <v>-0.82755849999999997</v>
      </c>
      <c r="V164" s="22">
        <v>-0.13024959999999999</v>
      </c>
      <c r="W164" s="22">
        <v>0.60345289999999996</v>
      </c>
      <c r="X164" s="22">
        <v>1.1767080000000001</v>
      </c>
      <c r="Y164" s="22">
        <v>1.417208</v>
      </c>
      <c r="Z164" s="22">
        <v>1.4000030000000001</v>
      </c>
      <c r="AA164" s="22">
        <v>1.375988</v>
      </c>
      <c r="AB164" s="22">
        <v>1.3199369999999999</v>
      </c>
      <c r="AC164" s="22">
        <v>1.131624</v>
      </c>
      <c r="AD164" s="22">
        <v>0.98691110000000004</v>
      </c>
      <c r="AE164" s="22">
        <v>-4.0521700000000001E-2</v>
      </c>
      <c r="AF164" s="22">
        <v>-0.13747400000000001</v>
      </c>
      <c r="AG164" s="22">
        <v>-0.11169220000000001</v>
      </c>
      <c r="AH164" s="22">
        <v>-0.18425130000000001</v>
      </c>
      <c r="AI164" s="22">
        <v>-0.17551169999999999</v>
      </c>
      <c r="AJ164" s="22">
        <v>-0.1074191</v>
      </c>
      <c r="AK164" s="22">
        <v>9.6841800000000006E-2</v>
      </c>
      <c r="AL164" s="22">
        <v>-6.7729000000000001E-3</v>
      </c>
      <c r="AM164" s="22">
        <v>-0.1052121</v>
      </c>
      <c r="AN164" s="22">
        <v>-0.12486360000000001</v>
      </c>
      <c r="AO164" s="22">
        <v>-0.17705699999999999</v>
      </c>
      <c r="AP164" s="22">
        <v>-0.1638976</v>
      </c>
      <c r="AQ164" s="22">
        <v>-0.14781730000000001</v>
      </c>
      <c r="AR164" s="22">
        <v>-0.2205956</v>
      </c>
      <c r="AS164" s="22">
        <v>-0.13207269999999999</v>
      </c>
      <c r="AT164" s="22">
        <v>-4.2628300000000001E-2</v>
      </c>
      <c r="AU164" s="22">
        <v>5.4689700000000001E-2</v>
      </c>
      <c r="AV164" s="22">
        <v>1.8879199999999999E-2</v>
      </c>
      <c r="AW164" s="22">
        <v>6.2570299999999995E-2</v>
      </c>
      <c r="AX164" s="22">
        <v>4.6517599999999999E-2</v>
      </c>
      <c r="AY164" s="22">
        <v>6.2827300000000003E-2</v>
      </c>
      <c r="AZ164" s="22">
        <v>7.4421699999999993E-2</v>
      </c>
      <c r="BA164" s="22">
        <v>5.8021200000000002E-2</v>
      </c>
      <c r="BB164" s="22">
        <v>3.9956400000000003E-2</v>
      </c>
      <c r="BC164" s="22">
        <v>-3.6083999999999999E-3</v>
      </c>
      <c r="BD164" s="22">
        <v>-8.8081900000000005E-2</v>
      </c>
      <c r="BE164" s="22">
        <v>-6.8828399999999998E-2</v>
      </c>
      <c r="BF164" s="22">
        <v>-0.11563710000000001</v>
      </c>
      <c r="BG164" s="22">
        <v>-0.1087028</v>
      </c>
      <c r="BH164" s="22">
        <v>-5.2925899999999998E-2</v>
      </c>
      <c r="BI164" s="22">
        <v>0.138989</v>
      </c>
      <c r="BJ164" s="22">
        <v>2.8994900000000001E-2</v>
      </c>
      <c r="BK164" s="22">
        <v>-5.8191300000000001E-2</v>
      </c>
      <c r="BL164" s="22">
        <v>-4.9314799999999999E-2</v>
      </c>
      <c r="BM164" s="22">
        <v>-0.1041866</v>
      </c>
      <c r="BN164" s="22">
        <v>-8.1823599999999996E-2</v>
      </c>
      <c r="BO164" s="22">
        <v>-5.0199599999999997E-2</v>
      </c>
      <c r="BP164" s="22">
        <v>-0.1260771</v>
      </c>
      <c r="BQ164" s="22">
        <v>-6.0305299999999999E-2</v>
      </c>
      <c r="BR164" s="22">
        <v>2.1548100000000001E-2</v>
      </c>
      <c r="BS164" s="22">
        <v>0.10677970000000001</v>
      </c>
      <c r="BT164" s="22">
        <v>7.7815200000000001E-2</v>
      </c>
      <c r="BU164" s="22">
        <v>0.1104586</v>
      </c>
      <c r="BV164" s="22">
        <v>8.3360400000000001E-2</v>
      </c>
      <c r="BW164" s="22">
        <v>9.8052100000000003E-2</v>
      </c>
      <c r="BX164" s="22">
        <v>0.1195948</v>
      </c>
      <c r="BY164" s="22">
        <v>8.6798E-2</v>
      </c>
      <c r="BZ164" s="22">
        <v>7.0520700000000006E-2</v>
      </c>
      <c r="CA164" s="22">
        <v>2.1957600000000001E-2</v>
      </c>
      <c r="CB164" s="22">
        <v>-5.38731E-2</v>
      </c>
      <c r="CC164" s="22">
        <v>-3.9141000000000002E-2</v>
      </c>
      <c r="CD164" s="22">
        <v>-6.8115099999999998E-2</v>
      </c>
      <c r="CE164" s="22">
        <v>-6.2431199999999999E-2</v>
      </c>
      <c r="CF164" s="22">
        <v>-1.51842E-2</v>
      </c>
      <c r="CG164" s="22">
        <v>0.16818</v>
      </c>
      <c r="CH164" s="22">
        <v>5.3767599999999999E-2</v>
      </c>
      <c r="CI164" s="22">
        <v>-2.56248E-2</v>
      </c>
      <c r="CJ164" s="22">
        <v>3.0100000000000001E-3</v>
      </c>
      <c r="CK164" s="22">
        <v>-5.3716899999999998E-2</v>
      </c>
      <c r="CL164" s="22">
        <v>-2.4979299999999999E-2</v>
      </c>
      <c r="CM164" s="22">
        <v>1.7410200000000001E-2</v>
      </c>
      <c r="CN164" s="22">
        <v>-6.0613899999999998E-2</v>
      </c>
      <c r="CO164" s="22">
        <v>-1.0599300000000001E-2</v>
      </c>
      <c r="CP164" s="22">
        <v>6.5996600000000002E-2</v>
      </c>
      <c r="CQ164" s="22">
        <v>0.14285709999999999</v>
      </c>
      <c r="CR164" s="22">
        <v>0.1186342</v>
      </c>
      <c r="CS164" s="22">
        <v>0.1436259</v>
      </c>
      <c r="CT164" s="22">
        <v>0.1088775</v>
      </c>
      <c r="CU164" s="22">
        <v>0.1224486</v>
      </c>
      <c r="CV164" s="22">
        <v>0.1508815</v>
      </c>
      <c r="CW164" s="22">
        <v>0.1067287</v>
      </c>
      <c r="CX164" s="22">
        <v>9.1689400000000004E-2</v>
      </c>
      <c r="CY164" s="22">
        <v>4.7523599999999999E-2</v>
      </c>
      <c r="CZ164" s="22">
        <v>-1.9664299999999999E-2</v>
      </c>
      <c r="DA164" s="22">
        <v>-9.4535999999999995E-3</v>
      </c>
      <c r="DB164" s="22">
        <v>-2.0593199999999999E-2</v>
      </c>
      <c r="DC164" s="22">
        <v>-1.61596E-2</v>
      </c>
      <c r="DD164" s="22">
        <v>2.2557600000000001E-2</v>
      </c>
      <c r="DE164" s="22">
        <v>0.19737099999999999</v>
      </c>
      <c r="DF164" s="22">
        <v>7.8540299999999993E-2</v>
      </c>
      <c r="DG164" s="22">
        <v>6.9417000000000003E-3</v>
      </c>
      <c r="DH164" s="22">
        <v>5.5334800000000003E-2</v>
      </c>
      <c r="DI164" s="22">
        <v>-3.2471000000000002E-3</v>
      </c>
      <c r="DJ164" s="22">
        <v>3.1864900000000002E-2</v>
      </c>
      <c r="DK164" s="22">
        <v>8.5019999999999998E-2</v>
      </c>
      <c r="DL164" s="22">
        <v>4.8493E-3</v>
      </c>
      <c r="DM164" s="22">
        <v>3.9106599999999998E-2</v>
      </c>
      <c r="DN164" s="22">
        <v>0.110445</v>
      </c>
      <c r="DO164" s="22">
        <v>0.17893439999999999</v>
      </c>
      <c r="DP164" s="22">
        <v>0.15945309999999999</v>
      </c>
      <c r="DQ164" s="22">
        <v>0.17679320000000001</v>
      </c>
      <c r="DR164" s="22">
        <v>0.13439470000000001</v>
      </c>
      <c r="DS164" s="22">
        <v>0.14684510000000001</v>
      </c>
      <c r="DT164" s="22">
        <v>0.1821682</v>
      </c>
      <c r="DU164" s="22">
        <v>0.12665950000000001</v>
      </c>
      <c r="DV164" s="22">
        <v>0.1128581</v>
      </c>
      <c r="DW164" s="22">
        <v>8.4436899999999995E-2</v>
      </c>
      <c r="DX164" s="22">
        <v>2.9727799999999999E-2</v>
      </c>
      <c r="DY164" s="22">
        <v>3.3410299999999997E-2</v>
      </c>
      <c r="DZ164" s="22">
        <v>4.8021000000000001E-2</v>
      </c>
      <c r="EA164" s="22">
        <v>5.0649300000000001E-2</v>
      </c>
      <c r="EB164" s="22">
        <v>7.7050800000000003E-2</v>
      </c>
      <c r="EC164" s="22">
        <v>0.23951819999999999</v>
      </c>
      <c r="ED164" s="22">
        <v>0.11430800000000001</v>
      </c>
      <c r="EE164" s="22">
        <v>5.3962599999999999E-2</v>
      </c>
      <c r="EF164" s="22">
        <v>0.13088350000000001</v>
      </c>
      <c r="EG164" s="22">
        <v>6.9623199999999996E-2</v>
      </c>
      <c r="EH164" s="22">
        <v>0.113939</v>
      </c>
      <c r="EI164" s="22">
        <v>0.18263769999999999</v>
      </c>
      <c r="EJ164" s="22">
        <v>9.9367800000000006E-2</v>
      </c>
      <c r="EK164" s="22">
        <v>0.110874</v>
      </c>
      <c r="EL164" s="22">
        <v>0.17462140000000001</v>
      </c>
      <c r="EM164" s="22">
        <v>0.23102439999999999</v>
      </c>
      <c r="EN164" s="22">
        <v>0.21838920000000001</v>
      </c>
      <c r="EO164" s="22">
        <v>0.22468150000000001</v>
      </c>
      <c r="EP164" s="22">
        <v>0.17123749999999999</v>
      </c>
      <c r="EQ164" s="22">
        <v>0.18206990000000001</v>
      </c>
      <c r="ER164" s="22">
        <v>0.2273413</v>
      </c>
      <c r="ES164" s="22">
        <v>0.1554363</v>
      </c>
      <c r="ET164" s="22">
        <v>0.1434223</v>
      </c>
      <c r="EU164" s="22">
        <v>44.329720000000002</v>
      </c>
      <c r="EV164" s="22">
        <v>43.880519999999997</v>
      </c>
      <c r="EW164" s="22">
        <v>43.44791</v>
      </c>
      <c r="EX164" s="22">
        <v>43.023200000000003</v>
      </c>
      <c r="EY164" s="22">
        <v>42.680300000000003</v>
      </c>
      <c r="EZ164" s="22">
        <v>41.959069999999997</v>
      </c>
      <c r="FA164" s="22">
        <v>41.940820000000002</v>
      </c>
      <c r="FB164" s="22">
        <v>42.051180000000002</v>
      </c>
      <c r="FC164" s="22">
        <v>46.201689999999999</v>
      </c>
      <c r="FD164" s="22">
        <v>51.161279999999998</v>
      </c>
      <c r="FE164" s="22">
        <v>54.820180000000001</v>
      </c>
      <c r="FF164" s="22">
        <v>56.726129999999998</v>
      </c>
      <c r="FG164" s="22">
        <v>57.906399999999998</v>
      </c>
      <c r="FH164" s="22">
        <v>58.349150000000002</v>
      </c>
      <c r="FI164" s="22">
        <v>57.709310000000002</v>
      </c>
      <c r="FJ164" s="22">
        <v>56.869320000000002</v>
      </c>
      <c r="FK164" s="22">
        <v>55.480730000000001</v>
      </c>
      <c r="FL164" s="22">
        <v>53.763840000000002</v>
      </c>
      <c r="FM164" s="22">
        <v>50.855170000000001</v>
      </c>
      <c r="FN164" s="22">
        <v>49.377920000000003</v>
      </c>
      <c r="FO164" s="22">
        <v>48.2498</v>
      </c>
      <c r="FP164" s="22">
        <v>47.316540000000003</v>
      </c>
      <c r="FQ164" s="22">
        <v>46.107590000000002</v>
      </c>
      <c r="FR164" s="22">
        <v>45.798569999999998</v>
      </c>
      <c r="FS164" s="22">
        <v>0.85873840000000001</v>
      </c>
      <c r="FT164" s="22">
        <v>5.6356000000000003E-2</v>
      </c>
      <c r="FU164" s="22">
        <v>4.85745E-2</v>
      </c>
    </row>
    <row r="165" spans="1:177" x14ac:dyDescent="0.3">
      <c r="A165" s="13" t="s">
        <v>226</v>
      </c>
      <c r="B165" s="13" t="s">
        <v>199</v>
      </c>
      <c r="C165" s="13" t="s">
        <v>263</v>
      </c>
      <c r="D165" s="34" t="s">
        <v>233</v>
      </c>
      <c r="E165" s="23" t="s">
        <v>220</v>
      </c>
      <c r="F165" s="23">
        <v>1864</v>
      </c>
      <c r="G165" s="22">
        <v>0.9711689</v>
      </c>
      <c r="H165" s="22">
        <v>0.84784150000000003</v>
      </c>
      <c r="I165" s="22">
        <v>0.86780749999999995</v>
      </c>
      <c r="J165" s="22">
        <v>0.83551699999999995</v>
      </c>
      <c r="K165" s="22">
        <v>0.77441000000000004</v>
      </c>
      <c r="L165" s="22">
        <v>0.68154420000000004</v>
      </c>
      <c r="M165" s="22">
        <v>1.0613520000000001</v>
      </c>
      <c r="N165" s="22">
        <v>0.71613159999999998</v>
      </c>
      <c r="O165" s="22">
        <v>3.4128499999999999E-2</v>
      </c>
      <c r="P165" s="22">
        <v>-0.34165200000000001</v>
      </c>
      <c r="Q165" s="22">
        <v>-0.89312720000000001</v>
      </c>
      <c r="R165" s="22">
        <v>-1.0540400000000001</v>
      </c>
      <c r="S165" s="22">
        <v>-1.081914</v>
      </c>
      <c r="T165" s="22">
        <v>-0.94242199999999998</v>
      </c>
      <c r="U165" s="22">
        <v>-0.56859539999999997</v>
      </c>
      <c r="V165" s="22">
        <v>8.9044999999999992E-3</v>
      </c>
      <c r="W165" s="22">
        <v>0.65546230000000005</v>
      </c>
      <c r="X165" s="22">
        <v>1.054556</v>
      </c>
      <c r="Y165" s="22">
        <v>1.3174570000000001</v>
      </c>
      <c r="Z165" s="22">
        <v>1.3234509999999999</v>
      </c>
      <c r="AA165" s="22">
        <v>1.3404039999999999</v>
      </c>
      <c r="AB165" s="22">
        <v>1.372889</v>
      </c>
      <c r="AC165" s="22">
        <v>1.0825549999999999</v>
      </c>
      <c r="AD165" s="22">
        <v>0.93518049999999997</v>
      </c>
      <c r="AE165" s="22">
        <v>-0.1118426</v>
      </c>
      <c r="AF165" s="22">
        <v>-0.16827159999999999</v>
      </c>
      <c r="AG165" s="22">
        <v>-5.2344300000000003E-2</v>
      </c>
      <c r="AH165" s="22">
        <v>-2.3720000000000001E-2</v>
      </c>
      <c r="AI165" s="22">
        <v>-9.2353400000000002E-2</v>
      </c>
      <c r="AJ165" s="22">
        <v>-0.35341860000000003</v>
      </c>
      <c r="AK165" s="22">
        <v>1.2745E-3</v>
      </c>
      <c r="AL165" s="22">
        <v>-0.1006716</v>
      </c>
      <c r="AM165" s="22">
        <v>-0.19280459999999999</v>
      </c>
      <c r="AN165" s="22">
        <v>-6.0573799999999997E-2</v>
      </c>
      <c r="AO165" s="22">
        <v>-0.1483351</v>
      </c>
      <c r="AP165" s="22">
        <v>-0.1450758</v>
      </c>
      <c r="AQ165" s="22">
        <v>-8.4057499999999993E-2</v>
      </c>
      <c r="AR165" s="22">
        <v>-8.28208E-2</v>
      </c>
      <c r="AS165" s="22">
        <v>-1.2411800000000001E-2</v>
      </c>
      <c r="AT165" s="22">
        <v>-3.3430999999999999E-3</v>
      </c>
      <c r="AU165" s="22">
        <v>3.9041100000000002E-2</v>
      </c>
      <c r="AV165" s="22">
        <v>-0.18996550000000001</v>
      </c>
      <c r="AW165" s="22">
        <v>-0.1016659</v>
      </c>
      <c r="AX165" s="22">
        <v>-7.6578099999999996E-2</v>
      </c>
      <c r="AY165" s="22">
        <v>-2.45148E-2</v>
      </c>
      <c r="AZ165" s="22">
        <v>4.5739599999999998E-2</v>
      </c>
      <c r="BA165" s="22">
        <v>-1.9721800000000001E-2</v>
      </c>
      <c r="BB165" s="22">
        <v>-4.4433899999999998E-2</v>
      </c>
      <c r="BC165" s="22">
        <v>-3.22198E-2</v>
      </c>
      <c r="BD165" s="22">
        <v>-9.8606100000000002E-2</v>
      </c>
      <c r="BE165" s="22">
        <v>-4.6771E-3</v>
      </c>
      <c r="BF165" s="22">
        <v>1.6326799999999999E-2</v>
      </c>
      <c r="BG165" s="22">
        <v>-4.1505399999999998E-2</v>
      </c>
      <c r="BH165" s="22">
        <v>-0.2389346</v>
      </c>
      <c r="BI165" s="22">
        <v>4.9004499999999999E-2</v>
      </c>
      <c r="BJ165" s="22">
        <v>-4.4862100000000002E-2</v>
      </c>
      <c r="BK165" s="22">
        <v>-0.12634590000000001</v>
      </c>
      <c r="BL165" s="22">
        <v>5.4227499999999998E-2</v>
      </c>
      <c r="BM165" s="22">
        <v>-6.4952200000000002E-2</v>
      </c>
      <c r="BN165" s="22">
        <v>-6.3571000000000003E-2</v>
      </c>
      <c r="BO165" s="22">
        <v>-2.7550999999999999E-3</v>
      </c>
      <c r="BP165" s="22">
        <v>-1.43368E-2</v>
      </c>
      <c r="BQ165" s="22">
        <v>4.1648999999999999E-2</v>
      </c>
      <c r="BR165" s="22">
        <v>6.3533400000000004E-2</v>
      </c>
      <c r="BS165" s="22">
        <v>0.11458400000000001</v>
      </c>
      <c r="BT165" s="22">
        <v>-8.1545599999999996E-2</v>
      </c>
      <c r="BU165" s="22">
        <v>-1.4696900000000001E-2</v>
      </c>
      <c r="BV165" s="22">
        <v>-6.6043999999999999E-3</v>
      </c>
      <c r="BW165" s="22">
        <v>4.3270999999999997E-2</v>
      </c>
      <c r="BX165" s="22">
        <v>0.14101639999999999</v>
      </c>
      <c r="BY165" s="22">
        <v>2.6832399999999999E-2</v>
      </c>
      <c r="BZ165" s="22">
        <v>5.1045999999999999E-3</v>
      </c>
      <c r="CA165" s="22">
        <v>2.2926599999999998E-2</v>
      </c>
      <c r="CB165" s="22">
        <v>-5.0355999999999998E-2</v>
      </c>
      <c r="CC165" s="22">
        <v>2.83371E-2</v>
      </c>
      <c r="CD165" s="22">
        <v>4.4063100000000001E-2</v>
      </c>
      <c r="CE165" s="22">
        <v>-6.2881999999999999E-3</v>
      </c>
      <c r="CF165" s="22">
        <v>-0.15964339999999999</v>
      </c>
      <c r="CG165" s="22">
        <v>8.2062099999999999E-2</v>
      </c>
      <c r="CH165" s="22">
        <v>-6.2085999999999999E-3</v>
      </c>
      <c r="CI165" s="22">
        <v>-8.0316799999999994E-2</v>
      </c>
      <c r="CJ165" s="22">
        <v>0.13373850000000001</v>
      </c>
      <c r="CK165" s="22">
        <v>-7.2014000000000002E-3</v>
      </c>
      <c r="CL165" s="22">
        <v>-7.1209999999999997E-3</v>
      </c>
      <c r="CM165" s="22">
        <v>5.3554699999999997E-2</v>
      </c>
      <c r="CN165" s="22">
        <v>3.3094999999999999E-2</v>
      </c>
      <c r="CO165" s="22">
        <v>7.9091400000000006E-2</v>
      </c>
      <c r="CP165" s="22">
        <v>0.1098518</v>
      </c>
      <c r="CQ165" s="22">
        <v>0.16690479999999999</v>
      </c>
      <c r="CR165" s="22">
        <v>-6.4542999999999996E-3</v>
      </c>
      <c r="CS165" s="22">
        <v>4.5537599999999998E-2</v>
      </c>
      <c r="CT165" s="22">
        <v>4.1859100000000003E-2</v>
      </c>
      <c r="CU165" s="22">
        <v>9.0219300000000002E-2</v>
      </c>
      <c r="CV165" s="22">
        <v>0.20700479999999999</v>
      </c>
      <c r="CW165" s="22">
        <v>5.9075599999999999E-2</v>
      </c>
      <c r="CX165" s="22">
        <v>3.94148E-2</v>
      </c>
      <c r="CY165" s="22">
        <v>7.8073100000000006E-2</v>
      </c>
      <c r="CZ165" s="22">
        <v>-2.1059999999999998E-3</v>
      </c>
      <c r="DA165" s="22">
        <v>6.1351299999999998E-2</v>
      </c>
      <c r="DB165" s="22">
        <v>7.1799500000000002E-2</v>
      </c>
      <c r="DC165" s="22">
        <v>2.89289E-2</v>
      </c>
      <c r="DD165" s="22">
        <v>-8.0352099999999996E-2</v>
      </c>
      <c r="DE165" s="22">
        <v>0.11511970000000001</v>
      </c>
      <c r="DF165" s="22">
        <v>3.2444800000000003E-2</v>
      </c>
      <c r="DG165" s="22">
        <v>-3.42878E-2</v>
      </c>
      <c r="DH165" s="22">
        <v>0.21324960000000001</v>
      </c>
      <c r="DI165" s="22">
        <v>5.0549299999999998E-2</v>
      </c>
      <c r="DJ165" s="22">
        <v>4.9328999999999998E-2</v>
      </c>
      <c r="DK165" s="22">
        <v>0.1098644</v>
      </c>
      <c r="DL165" s="22">
        <v>8.0526799999999996E-2</v>
      </c>
      <c r="DM165" s="22">
        <v>0.11653380000000001</v>
      </c>
      <c r="DN165" s="22">
        <v>0.15617030000000001</v>
      </c>
      <c r="DO165" s="22">
        <v>0.21922559999999999</v>
      </c>
      <c r="DP165" s="22">
        <v>6.8637000000000004E-2</v>
      </c>
      <c r="DQ165" s="22">
        <v>0.10577209999999999</v>
      </c>
      <c r="DR165" s="22">
        <v>9.0322700000000006E-2</v>
      </c>
      <c r="DS165" s="22">
        <v>0.1371675</v>
      </c>
      <c r="DT165" s="22">
        <v>0.27299319999999999</v>
      </c>
      <c r="DU165" s="22">
        <v>9.1318899999999995E-2</v>
      </c>
      <c r="DV165" s="22">
        <v>7.3724999999999999E-2</v>
      </c>
      <c r="DW165" s="22">
        <v>0.1576958</v>
      </c>
      <c r="DX165" s="22">
        <v>6.7559499999999995E-2</v>
      </c>
      <c r="DY165" s="22">
        <v>0.1090185</v>
      </c>
      <c r="DZ165" s="22">
        <v>0.1118463</v>
      </c>
      <c r="EA165" s="22">
        <v>7.9776899999999998E-2</v>
      </c>
      <c r="EB165" s="22">
        <v>3.4131799999999997E-2</v>
      </c>
      <c r="EC165" s="22">
        <v>0.16284969999999999</v>
      </c>
      <c r="ED165" s="22">
        <v>8.8254299999999994E-2</v>
      </c>
      <c r="EE165" s="22">
        <v>3.2170999999999998E-2</v>
      </c>
      <c r="EF165" s="22">
        <v>0.32805089999999998</v>
      </c>
      <c r="EG165" s="22">
        <v>0.1339323</v>
      </c>
      <c r="EH165" s="22">
        <v>0.1308338</v>
      </c>
      <c r="EI165" s="22">
        <v>0.1911668</v>
      </c>
      <c r="EJ165" s="22">
        <v>0.1490108</v>
      </c>
      <c r="EK165" s="22">
        <v>0.17059460000000001</v>
      </c>
      <c r="EL165" s="22">
        <v>0.22304679999999999</v>
      </c>
      <c r="EM165" s="22">
        <v>0.29476859999999999</v>
      </c>
      <c r="EN165" s="22">
        <v>0.17705689999999999</v>
      </c>
      <c r="EO165" s="22">
        <v>0.1927411</v>
      </c>
      <c r="EP165" s="22">
        <v>0.1602963</v>
      </c>
      <c r="EQ165" s="22">
        <v>0.20495340000000001</v>
      </c>
      <c r="ER165" s="22">
        <v>0.36826999999999999</v>
      </c>
      <c r="ES165" s="22">
        <v>0.1378731</v>
      </c>
      <c r="ET165" s="22">
        <v>0.1232635</v>
      </c>
      <c r="EU165" s="22">
        <v>46.886670000000002</v>
      </c>
      <c r="EV165" s="22">
        <v>46.452660000000002</v>
      </c>
      <c r="EW165" s="22">
        <v>46.222630000000002</v>
      </c>
      <c r="EX165" s="22">
        <v>45.734580000000001</v>
      </c>
      <c r="EY165" s="22">
        <v>45.73433</v>
      </c>
      <c r="EZ165" s="22">
        <v>44.761719999999997</v>
      </c>
      <c r="FA165" s="22">
        <v>44.838610000000003</v>
      </c>
      <c r="FB165" s="22">
        <v>44.945030000000003</v>
      </c>
      <c r="FC165" s="22">
        <v>49.238900000000001</v>
      </c>
      <c r="FD165" s="22">
        <v>53.353380000000001</v>
      </c>
      <c r="FE165" s="22">
        <v>56.345570000000002</v>
      </c>
      <c r="FF165" s="22">
        <v>58.640880000000003</v>
      </c>
      <c r="FG165" s="22">
        <v>59.68479</v>
      </c>
      <c r="FH165" s="22">
        <v>59.719009999999997</v>
      </c>
      <c r="FI165" s="22">
        <v>58.5839</v>
      </c>
      <c r="FJ165" s="22">
        <v>57.906460000000003</v>
      </c>
      <c r="FK165" s="22">
        <v>56.606879999999997</v>
      </c>
      <c r="FL165" s="22">
        <v>54.858980000000003</v>
      </c>
      <c r="FM165" s="22">
        <v>52.850450000000002</v>
      </c>
      <c r="FN165" s="22">
        <v>51.803159999999998</v>
      </c>
      <c r="FO165" s="22">
        <v>50.926090000000002</v>
      </c>
      <c r="FP165" s="22">
        <v>50.167740000000002</v>
      </c>
      <c r="FQ165" s="22">
        <v>48.79495</v>
      </c>
      <c r="FR165" s="22">
        <v>48.6599</v>
      </c>
      <c r="FS165" s="22">
        <v>0.96640250000000005</v>
      </c>
      <c r="FT165" s="22">
        <v>5.51146E-2</v>
      </c>
      <c r="FU165" s="22">
        <v>7.7727299999999999E-2</v>
      </c>
    </row>
    <row r="166" spans="1:177" x14ac:dyDescent="0.3">
      <c r="A166" s="13" t="s">
        <v>226</v>
      </c>
      <c r="B166" s="13" t="s">
        <v>199</v>
      </c>
      <c r="C166" s="13" t="s">
        <v>263</v>
      </c>
      <c r="D166" s="34" t="s">
        <v>233</v>
      </c>
      <c r="E166" s="23" t="s">
        <v>221</v>
      </c>
      <c r="F166" s="23">
        <v>1898</v>
      </c>
      <c r="G166" s="22">
        <v>0.88573299999999999</v>
      </c>
      <c r="H166" s="22">
        <v>0.77819689999999997</v>
      </c>
      <c r="I166" s="22">
        <v>0.73365959999999997</v>
      </c>
      <c r="J166" s="22">
        <v>0.66657929999999999</v>
      </c>
      <c r="K166" s="22">
        <v>0.72402069999999996</v>
      </c>
      <c r="L166" s="22">
        <v>0.99455760000000004</v>
      </c>
      <c r="M166" s="22">
        <v>1.293164</v>
      </c>
      <c r="N166" s="22">
        <v>0.80490099999999998</v>
      </c>
      <c r="O166" s="22">
        <v>-6.7671999999999996E-2</v>
      </c>
      <c r="P166" s="22">
        <v>-0.89114000000000004</v>
      </c>
      <c r="Q166" s="22">
        <v>-1.3887419999999999</v>
      </c>
      <c r="R166" s="22">
        <v>-1.5441370000000001</v>
      </c>
      <c r="S166" s="22">
        <v>-1.5440179999999999</v>
      </c>
      <c r="T166" s="22">
        <v>-1.466323</v>
      </c>
      <c r="U166" s="22">
        <v>-1.0357860000000001</v>
      </c>
      <c r="V166" s="22">
        <v>-0.23425850000000001</v>
      </c>
      <c r="W166" s="22">
        <v>0.57837430000000001</v>
      </c>
      <c r="X166" s="22">
        <v>1.2594430000000001</v>
      </c>
      <c r="Y166" s="22">
        <v>1.487832</v>
      </c>
      <c r="Z166" s="22">
        <v>1.4570650000000001</v>
      </c>
      <c r="AA166" s="22">
        <v>1.40774</v>
      </c>
      <c r="AB166" s="22">
        <v>1.2967770000000001</v>
      </c>
      <c r="AC166" s="22">
        <v>1.1682950000000001</v>
      </c>
      <c r="AD166" s="22">
        <v>1.027722</v>
      </c>
      <c r="AE166" s="22">
        <v>-3.0082399999999999E-2</v>
      </c>
      <c r="AF166" s="22">
        <v>-0.16516140000000001</v>
      </c>
      <c r="AG166" s="22">
        <v>-0.18111959999999999</v>
      </c>
      <c r="AH166" s="22">
        <v>-0.32262950000000001</v>
      </c>
      <c r="AI166" s="22">
        <v>-0.276557</v>
      </c>
      <c r="AJ166" s="22">
        <v>9.9284000000000004E-3</v>
      </c>
      <c r="AK166" s="22">
        <v>0.12604870000000001</v>
      </c>
      <c r="AL166" s="22">
        <v>1.46924E-2</v>
      </c>
      <c r="AM166" s="22">
        <v>-9.3940099999999999E-2</v>
      </c>
      <c r="AN166" s="22">
        <v>-0.22333900000000001</v>
      </c>
      <c r="AO166" s="22">
        <v>-0.25606410000000002</v>
      </c>
      <c r="AP166" s="22">
        <v>-0.2380224</v>
      </c>
      <c r="AQ166" s="22">
        <v>-0.25211499999999998</v>
      </c>
      <c r="AR166" s="22">
        <v>-0.35413090000000003</v>
      </c>
      <c r="AS166" s="22">
        <v>-0.23815359999999999</v>
      </c>
      <c r="AT166" s="22">
        <v>-0.1033615</v>
      </c>
      <c r="AU166" s="22">
        <v>2.7771899999999999E-2</v>
      </c>
      <c r="AV166" s="22">
        <v>0.1011866</v>
      </c>
      <c r="AW166" s="22">
        <v>0.1244649</v>
      </c>
      <c r="AX166" s="22">
        <v>8.2848099999999994E-2</v>
      </c>
      <c r="AY166" s="22">
        <v>8.3482700000000007E-2</v>
      </c>
      <c r="AZ166" s="22">
        <v>6.0541299999999999E-2</v>
      </c>
      <c r="BA166" s="22">
        <v>7.5833600000000001E-2</v>
      </c>
      <c r="BB166" s="22">
        <v>6.1430499999999999E-2</v>
      </c>
      <c r="BC166" s="22">
        <v>1.3622E-3</v>
      </c>
      <c r="BD166" s="22">
        <v>-9.8808400000000005E-2</v>
      </c>
      <c r="BE166" s="22">
        <v>-0.1193293</v>
      </c>
      <c r="BF166" s="22">
        <v>-0.21391279999999999</v>
      </c>
      <c r="BG166" s="22">
        <v>-0.170874</v>
      </c>
      <c r="BH166" s="22">
        <v>4.7955299999999999E-2</v>
      </c>
      <c r="BI166" s="22">
        <v>0.18704609999999999</v>
      </c>
      <c r="BJ166" s="22">
        <v>6.4155599999999993E-2</v>
      </c>
      <c r="BK166" s="22">
        <v>-2.91632E-2</v>
      </c>
      <c r="BL166" s="22">
        <v>-0.13519909999999999</v>
      </c>
      <c r="BM166" s="22">
        <v>-0.1506605</v>
      </c>
      <c r="BN166" s="22">
        <v>-0.11446489999999999</v>
      </c>
      <c r="BO166" s="22">
        <v>-0.1011045</v>
      </c>
      <c r="BP166" s="22">
        <v>-0.20888709999999999</v>
      </c>
      <c r="BQ166" s="22">
        <v>-0.12885279999999999</v>
      </c>
      <c r="BR166" s="22">
        <v>-9.7172999999999999E-3</v>
      </c>
      <c r="BS166" s="22">
        <v>9.6973400000000001E-2</v>
      </c>
      <c r="BT166" s="22">
        <v>0.16188830000000001</v>
      </c>
      <c r="BU166" s="22">
        <v>0.17640810000000001</v>
      </c>
      <c r="BV166" s="22">
        <v>0.12626799999999999</v>
      </c>
      <c r="BW166" s="22">
        <v>0.1231964</v>
      </c>
      <c r="BX166" s="22">
        <v>9.8372299999999996E-2</v>
      </c>
      <c r="BY166" s="22">
        <v>0.11489190000000001</v>
      </c>
      <c r="BZ166" s="22">
        <v>0.1036231</v>
      </c>
      <c r="CA166" s="22">
        <v>2.3140600000000001E-2</v>
      </c>
      <c r="CB166" s="22">
        <v>-5.2852400000000001E-2</v>
      </c>
      <c r="CC166" s="22">
        <v>-7.6533500000000004E-2</v>
      </c>
      <c r="CD166" s="22">
        <v>-0.13861589999999999</v>
      </c>
      <c r="CE166" s="22">
        <v>-9.7678399999999999E-2</v>
      </c>
      <c r="CF166" s="22">
        <v>7.42926E-2</v>
      </c>
      <c r="CG166" s="22">
        <v>0.22929279999999999</v>
      </c>
      <c r="CH166" s="22">
        <v>9.8413700000000007E-2</v>
      </c>
      <c r="CI166" s="22">
        <v>1.5701E-2</v>
      </c>
      <c r="CJ166" s="22">
        <v>-7.4153700000000003E-2</v>
      </c>
      <c r="CK166" s="22">
        <v>-7.76583E-2</v>
      </c>
      <c r="CL166" s="22">
        <v>-2.88893E-2</v>
      </c>
      <c r="CM166" s="22">
        <v>3.4849999999999998E-3</v>
      </c>
      <c r="CN166" s="22">
        <v>-0.1082917</v>
      </c>
      <c r="CO166" s="22">
        <v>-5.3151400000000001E-2</v>
      </c>
      <c r="CP166" s="22">
        <v>5.5140399999999999E-2</v>
      </c>
      <c r="CQ166" s="22">
        <v>0.14490210000000001</v>
      </c>
      <c r="CR166" s="22">
        <v>0.20393020000000001</v>
      </c>
      <c r="CS166" s="22">
        <v>0.21238380000000001</v>
      </c>
      <c r="CT166" s="22">
        <v>0.15634039999999999</v>
      </c>
      <c r="CU166" s="22">
        <v>0.150702</v>
      </c>
      <c r="CV166" s="22">
        <v>0.1245739</v>
      </c>
      <c r="CW166" s="22">
        <v>0.1419435</v>
      </c>
      <c r="CX166" s="22">
        <v>0.13284560000000001</v>
      </c>
      <c r="CY166" s="22">
        <v>4.4919000000000001E-2</v>
      </c>
      <c r="CZ166" s="22">
        <v>-6.8964999999999999E-3</v>
      </c>
      <c r="DA166" s="22">
        <v>-3.3737700000000002E-2</v>
      </c>
      <c r="DB166" s="22">
        <v>-6.3319E-2</v>
      </c>
      <c r="DC166" s="22">
        <v>-2.44827E-2</v>
      </c>
      <c r="DD166" s="22">
        <v>0.10062989999999999</v>
      </c>
      <c r="DE166" s="22">
        <v>0.27153939999999999</v>
      </c>
      <c r="DF166" s="22">
        <v>0.13267180000000001</v>
      </c>
      <c r="DG166" s="22">
        <v>6.0565300000000002E-2</v>
      </c>
      <c r="DH166" s="22">
        <v>-1.31083E-2</v>
      </c>
      <c r="DI166" s="22">
        <v>-4.6560999999999998E-3</v>
      </c>
      <c r="DJ166" s="22">
        <v>5.6686300000000002E-2</v>
      </c>
      <c r="DK166" s="22">
        <v>0.1080744</v>
      </c>
      <c r="DL166" s="22">
        <v>-7.6962999999999997E-3</v>
      </c>
      <c r="DM166" s="22">
        <v>2.2550000000000001E-2</v>
      </c>
      <c r="DN166" s="22">
        <v>0.1199981</v>
      </c>
      <c r="DO166" s="22">
        <v>0.1928309</v>
      </c>
      <c r="DP166" s="22">
        <v>0.2459721</v>
      </c>
      <c r="DQ166" s="22">
        <v>0.24835950000000001</v>
      </c>
      <c r="DR166" s="22">
        <v>0.18641289999999999</v>
      </c>
      <c r="DS166" s="22">
        <v>0.17820759999999999</v>
      </c>
      <c r="DT166" s="22">
        <v>0.15077560000000001</v>
      </c>
      <c r="DU166" s="22">
        <v>0.16899510000000001</v>
      </c>
      <c r="DV166" s="22">
        <v>0.16206799999999999</v>
      </c>
      <c r="DW166" s="22">
        <v>7.6363500000000001E-2</v>
      </c>
      <c r="DX166" s="22">
        <v>5.9456599999999998E-2</v>
      </c>
      <c r="DY166" s="22">
        <v>2.80526E-2</v>
      </c>
      <c r="DZ166" s="22">
        <v>4.5397800000000002E-2</v>
      </c>
      <c r="EA166" s="22">
        <v>8.1200300000000003E-2</v>
      </c>
      <c r="EB166" s="22">
        <v>0.1386568</v>
      </c>
      <c r="EC166" s="22">
        <v>0.33253690000000002</v>
      </c>
      <c r="ED166" s="22">
        <v>0.18213499999999999</v>
      </c>
      <c r="EE166" s="22">
        <v>0.12534219999999999</v>
      </c>
      <c r="EF166" s="22">
        <v>7.5031500000000001E-2</v>
      </c>
      <c r="EG166" s="22">
        <v>0.1007475</v>
      </c>
      <c r="EH166" s="22">
        <v>0.18024380000000001</v>
      </c>
      <c r="EI166" s="22">
        <v>0.25908490000000001</v>
      </c>
      <c r="EJ166" s="22">
        <v>0.13754749999999999</v>
      </c>
      <c r="EK166" s="22">
        <v>0.13185079999999999</v>
      </c>
      <c r="EL166" s="22">
        <v>0.21364230000000001</v>
      </c>
      <c r="EM166" s="22">
        <v>0.2620323</v>
      </c>
      <c r="EN166" s="22">
        <v>0.3066739</v>
      </c>
      <c r="EO166" s="22">
        <v>0.30030269999999998</v>
      </c>
      <c r="EP166" s="22">
        <v>0.2298328</v>
      </c>
      <c r="EQ166" s="22">
        <v>0.21792130000000001</v>
      </c>
      <c r="ER166" s="22">
        <v>0.18860660000000001</v>
      </c>
      <c r="ES166" s="22">
        <v>0.2080533</v>
      </c>
      <c r="ET166" s="22">
        <v>0.20426059999999999</v>
      </c>
      <c r="EU166" s="22">
        <v>41.81277</v>
      </c>
      <c r="EV166" s="22">
        <v>41.348599999999998</v>
      </c>
      <c r="EW166" s="22">
        <v>40.716560000000001</v>
      </c>
      <c r="EX166" s="22">
        <v>40.354199999999999</v>
      </c>
      <c r="EY166" s="22">
        <v>39.673999999999999</v>
      </c>
      <c r="EZ166" s="22">
        <v>39.200249999999997</v>
      </c>
      <c r="FA166" s="22">
        <v>39.08831</v>
      </c>
      <c r="FB166" s="22">
        <v>39.202559999999998</v>
      </c>
      <c r="FC166" s="22">
        <v>43.211880000000001</v>
      </c>
      <c r="FD166" s="22">
        <v>49.00338</v>
      </c>
      <c r="FE166" s="22">
        <v>53.318629999999999</v>
      </c>
      <c r="FF166" s="22">
        <v>54.84131</v>
      </c>
      <c r="FG166" s="22">
        <v>56.155850000000001</v>
      </c>
      <c r="FH166" s="22">
        <v>57.000779999999999</v>
      </c>
      <c r="FI166" s="22">
        <v>56.848469999999999</v>
      </c>
      <c r="FJ166" s="22">
        <v>55.848460000000003</v>
      </c>
      <c r="FK166" s="22">
        <v>54.372280000000003</v>
      </c>
      <c r="FL166" s="22">
        <v>52.685899999999997</v>
      </c>
      <c r="FM166" s="22">
        <v>48.891150000000003</v>
      </c>
      <c r="FN166" s="22">
        <v>46.990679999999998</v>
      </c>
      <c r="FO166" s="22">
        <v>45.615400000000001</v>
      </c>
      <c r="FP166" s="22">
        <v>44.50996</v>
      </c>
      <c r="FQ166" s="22">
        <v>43.46228</v>
      </c>
      <c r="FR166" s="22">
        <v>42.981969999999997</v>
      </c>
      <c r="FS166" s="22">
        <v>1.2521709999999999</v>
      </c>
      <c r="FT166" s="22">
        <v>8.4084900000000004E-2</v>
      </c>
      <c r="FU166" s="22">
        <v>6.0130099999999999E-2</v>
      </c>
    </row>
    <row r="167" spans="1:177" x14ac:dyDescent="0.3">
      <c r="A167" s="13" t="s">
        <v>226</v>
      </c>
      <c r="B167" s="13" t="s">
        <v>199</v>
      </c>
      <c r="C167" s="13" t="s">
        <v>263</v>
      </c>
      <c r="D167" s="34" t="s">
        <v>245</v>
      </c>
      <c r="E167" s="23" t="s">
        <v>219</v>
      </c>
      <c r="F167" s="23">
        <v>3762</v>
      </c>
      <c r="G167" s="22">
        <v>1.0439830000000001</v>
      </c>
      <c r="H167" s="22">
        <v>0.88424100000000005</v>
      </c>
      <c r="I167" s="22">
        <v>0.94661300000000004</v>
      </c>
      <c r="J167" s="22">
        <v>0.80406060000000001</v>
      </c>
      <c r="K167" s="22">
        <v>0.84386360000000005</v>
      </c>
      <c r="L167" s="22">
        <v>1.0119149999999999</v>
      </c>
      <c r="M167" s="22">
        <v>1.3242670000000001</v>
      </c>
      <c r="N167" s="22">
        <v>0.73738789999999999</v>
      </c>
      <c r="O167" s="22">
        <v>-0.27968229999999999</v>
      </c>
      <c r="P167" s="22">
        <v>-1.0375369999999999</v>
      </c>
      <c r="Q167" s="22">
        <v>-0.81381309999999996</v>
      </c>
      <c r="R167" s="22">
        <v>-9.2949100000000007E-2</v>
      </c>
      <c r="S167" s="22">
        <v>0.24439839999999999</v>
      </c>
      <c r="T167" s="22">
        <v>0.2324542</v>
      </c>
      <c r="U167" s="22">
        <v>0.39353310000000002</v>
      </c>
      <c r="V167" s="22">
        <v>0.6225929</v>
      </c>
      <c r="W167" s="22">
        <v>0.93051510000000004</v>
      </c>
      <c r="X167" s="22">
        <v>1.5321709999999999</v>
      </c>
      <c r="Y167" s="22">
        <v>1.6559109999999999</v>
      </c>
      <c r="Z167" s="22">
        <v>1.679341</v>
      </c>
      <c r="AA167" s="22">
        <v>1.5773680000000001</v>
      </c>
      <c r="AB167" s="22">
        <v>1.556335</v>
      </c>
      <c r="AC167" s="22">
        <v>1.14686</v>
      </c>
      <c r="AD167" s="22">
        <v>1.1116630000000001</v>
      </c>
      <c r="AE167" s="22">
        <v>-3.2938099999999998E-2</v>
      </c>
      <c r="AF167" s="22">
        <v>-0.21321229999999999</v>
      </c>
      <c r="AG167" s="22">
        <v>-7.51473E-2</v>
      </c>
      <c r="AH167" s="22">
        <v>-0.28267710000000001</v>
      </c>
      <c r="AI167" s="22">
        <v>-0.1844761</v>
      </c>
      <c r="AJ167" s="22">
        <v>-0.1092574</v>
      </c>
      <c r="AK167" s="22">
        <v>9.9161100000000002E-2</v>
      </c>
      <c r="AL167" s="22">
        <v>-1.55163E-2</v>
      </c>
      <c r="AM167" s="22">
        <v>-0.16379479999999999</v>
      </c>
      <c r="AN167" s="22">
        <v>-0.23420050000000001</v>
      </c>
      <c r="AO167" s="22">
        <v>-0.34230060000000001</v>
      </c>
      <c r="AP167" s="22">
        <v>-0.18994510000000001</v>
      </c>
      <c r="AQ167" s="22">
        <v>-0.20566309999999999</v>
      </c>
      <c r="AR167" s="22">
        <v>-0.27679160000000003</v>
      </c>
      <c r="AS167" s="22">
        <v>-0.2130851</v>
      </c>
      <c r="AT167" s="22">
        <v>-0.20196839999999999</v>
      </c>
      <c r="AU167" s="22">
        <v>-0.1213645</v>
      </c>
      <c r="AV167" s="22">
        <v>6.4038899999999996E-2</v>
      </c>
      <c r="AW167" s="22">
        <v>6.48315E-2</v>
      </c>
      <c r="AX167" s="22">
        <v>0.1048428</v>
      </c>
      <c r="AY167" s="22">
        <v>8.2535399999999995E-2</v>
      </c>
      <c r="AZ167" s="22">
        <v>4.6358700000000003E-2</v>
      </c>
      <c r="BA167" s="22">
        <v>-3.6061799999999998E-2</v>
      </c>
      <c r="BB167" s="22">
        <v>3.7922999999999998E-2</v>
      </c>
      <c r="BC167" s="22">
        <v>1.27736E-2</v>
      </c>
      <c r="BD167" s="22">
        <v>-0.13043379999999999</v>
      </c>
      <c r="BE167" s="22">
        <v>-1.8237900000000001E-2</v>
      </c>
      <c r="BF167" s="22">
        <v>-0.17346880000000001</v>
      </c>
      <c r="BG167" s="22">
        <v>-0.1158492</v>
      </c>
      <c r="BH167" s="22">
        <v>-4.1670100000000002E-2</v>
      </c>
      <c r="BI167" s="22">
        <v>0.15642529999999999</v>
      </c>
      <c r="BJ167" s="22">
        <v>3.9504200000000003E-2</v>
      </c>
      <c r="BK167" s="22">
        <v>-9.2616100000000007E-2</v>
      </c>
      <c r="BL167" s="22">
        <v>-0.1343724</v>
      </c>
      <c r="BM167" s="22">
        <v>-0.21197260000000001</v>
      </c>
      <c r="BN167" s="22">
        <v>-5.8595399999999999E-2</v>
      </c>
      <c r="BO167" s="22">
        <v>-8.4032899999999994E-2</v>
      </c>
      <c r="BP167" s="22">
        <v>-0.14238290000000001</v>
      </c>
      <c r="BQ167" s="22">
        <v>-7.4349600000000002E-2</v>
      </c>
      <c r="BR167" s="22">
        <v>-6.81118E-2</v>
      </c>
      <c r="BS167" s="22">
        <v>9.7449000000000008E-3</v>
      </c>
      <c r="BT167" s="22">
        <v>0.17489859999999999</v>
      </c>
      <c r="BU167" s="22">
        <v>0.14774370000000001</v>
      </c>
      <c r="BV167" s="22">
        <v>0.18755749999999999</v>
      </c>
      <c r="BW167" s="22">
        <v>0.15171960000000001</v>
      </c>
      <c r="BX167" s="22">
        <v>0.18278939999999999</v>
      </c>
      <c r="BY167" s="22">
        <v>1.6597799999999999E-2</v>
      </c>
      <c r="BZ167" s="22">
        <v>0.1072708</v>
      </c>
      <c r="CA167" s="22">
        <v>4.4433399999999998E-2</v>
      </c>
      <c r="CB167" s="22">
        <v>-7.3101700000000006E-2</v>
      </c>
      <c r="CC167" s="22">
        <v>2.1177399999999999E-2</v>
      </c>
      <c r="CD167" s="22">
        <v>-9.7831399999999999E-2</v>
      </c>
      <c r="CE167" s="22">
        <v>-6.8318400000000001E-2</v>
      </c>
      <c r="CF167" s="22">
        <v>5.1406999999999998E-3</v>
      </c>
      <c r="CG167" s="22">
        <v>0.19608629999999999</v>
      </c>
      <c r="CH167" s="22">
        <v>7.7611299999999994E-2</v>
      </c>
      <c r="CI167" s="22">
        <v>-4.3318000000000002E-2</v>
      </c>
      <c r="CJ167" s="22">
        <v>-6.5231700000000004E-2</v>
      </c>
      <c r="CK167" s="22">
        <v>-0.12170789999999999</v>
      </c>
      <c r="CL167" s="22">
        <v>3.2377000000000003E-2</v>
      </c>
      <c r="CM167" s="22">
        <v>2.0770000000000001E-4</v>
      </c>
      <c r="CN167" s="22">
        <v>-4.9291799999999997E-2</v>
      </c>
      <c r="CO167" s="22">
        <v>2.17381E-2</v>
      </c>
      <c r="CP167" s="22">
        <v>2.4596799999999999E-2</v>
      </c>
      <c r="CQ167" s="22">
        <v>0.1005509</v>
      </c>
      <c r="CR167" s="22">
        <v>0.25167970000000001</v>
      </c>
      <c r="CS167" s="22">
        <v>0.2051684</v>
      </c>
      <c r="CT167" s="22">
        <v>0.24484529999999999</v>
      </c>
      <c r="CU167" s="22">
        <v>0.19963629999999999</v>
      </c>
      <c r="CV167" s="22">
        <v>0.27728079999999999</v>
      </c>
      <c r="CW167" s="22">
        <v>5.3069699999999997E-2</v>
      </c>
      <c r="CX167" s="22">
        <v>0.15530089999999999</v>
      </c>
      <c r="CY167" s="22">
        <v>7.60932E-2</v>
      </c>
      <c r="CZ167" s="22">
        <v>-1.5769700000000001E-2</v>
      </c>
      <c r="DA167" s="22">
        <v>6.0592699999999999E-2</v>
      </c>
      <c r="DB167" s="22">
        <v>-2.2194100000000001E-2</v>
      </c>
      <c r="DC167" s="22">
        <v>-2.0787699999999999E-2</v>
      </c>
      <c r="DD167" s="22">
        <v>5.1951499999999998E-2</v>
      </c>
      <c r="DE167" s="22">
        <v>0.2357474</v>
      </c>
      <c r="DF167" s="22">
        <v>0.1157183</v>
      </c>
      <c r="DG167" s="22">
        <v>5.9800000000000001E-3</v>
      </c>
      <c r="DH167" s="22">
        <v>3.9090000000000001E-3</v>
      </c>
      <c r="DI167" s="22">
        <v>-3.1443199999999998E-2</v>
      </c>
      <c r="DJ167" s="22">
        <v>0.1233494</v>
      </c>
      <c r="DK167" s="22">
        <v>8.4448400000000007E-2</v>
      </c>
      <c r="DL167" s="22">
        <v>4.3799299999999999E-2</v>
      </c>
      <c r="DM167" s="22">
        <v>0.1178259</v>
      </c>
      <c r="DN167" s="22">
        <v>0.11730549999999999</v>
      </c>
      <c r="DO167" s="22">
        <v>0.1913569</v>
      </c>
      <c r="DP167" s="22">
        <v>0.32846069999999999</v>
      </c>
      <c r="DQ167" s="22">
        <v>0.26259320000000003</v>
      </c>
      <c r="DR167" s="22">
        <v>0.30213319999999999</v>
      </c>
      <c r="DS167" s="22">
        <v>0.247553</v>
      </c>
      <c r="DT167" s="22">
        <v>0.3717722</v>
      </c>
      <c r="DU167" s="22">
        <v>8.9541599999999999E-2</v>
      </c>
      <c r="DV167" s="22">
        <v>0.20333100000000001</v>
      </c>
      <c r="DW167" s="22">
        <v>0.121805</v>
      </c>
      <c r="DX167" s="22">
        <v>6.7008799999999993E-2</v>
      </c>
      <c r="DY167" s="22">
        <v>0.1175022</v>
      </c>
      <c r="DZ167" s="22">
        <v>8.70142E-2</v>
      </c>
      <c r="EA167" s="22">
        <v>4.7839199999999998E-2</v>
      </c>
      <c r="EB167" s="22">
        <v>0.1195388</v>
      </c>
      <c r="EC167" s="22">
        <v>0.29301159999999998</v>
      </c>
      <c r="ED167" s="22">
        <v>0.1707388</v>
      </c>
      <c r="EE167" s="22">
        <v>7.7158699999999997E-2</v>
      </c>
      <c r="EF167" s="22">
        <v>0.1037371</v>
      </c>
      <c r="EG167" s="22">
        <v>9.8884799999999995E-2</v>
      </c>
      <c r="EH167" s="22">
        <v>0.25469910000000001</v>
      </c>
      <c r="EI167" s="22">
        <v>0.2060786</v>
      </c>
      <c r="EJ167" s="22">
        <v>0.17820800000000001</v>
      </c>
      <c r="EK167" s="22">
        <v>0.25656129999999999</v>
      </c>
      <c r="EL167" s="22">
        <v>0.251162</v>
      </c>
      <c r="EM167" s="22">
        <v>0.32246619999999998</v>
      </c>
      <c r="EN167" s="22">
        <v>0.4393204</v>
      </c>
      <c r="EO167" s="22">
        <v>0.34550540000000002</v>
      </c>
      <c r="EP167" s="22">
        <v>0.38484780000000002</v>
      </c>
      <c r="EQ167" s="22">
        <v>0.3167372</v>
      </c>
      <c r="ER167" s="22">
        <v>0.50820290000000001</v>
      </c>
      <c r="ES167" s="22">
        <v>0.1422012</v>
      </c>
      <c r="ET167" s="22">
        <v>0.2726789</v>
      </c>
      <c r="EU167" s="22">
        <v>34.462789999999998</v>
      </c>
      <c r="EV167" s="22">
        <v>34.439680000000003</v>
      </c>
      <c r="EW167" s="22">
        <v>33.896659999999997</v>
      </c>
      <c r="EX167" s="22">
        <v>32.934550000000002</v>
      </c>
      <c r="EY167" s="22">
        <v>33.865169999999999</v>
      </c>
      <c r="EZ167" s="22">
        <v>32.904989999999998</v>
      </c>
      <c r="FA167" s="22">
        <v>32.397930000000002</v>
      </c>
      <c r="FB167" s="22">
        <v>33.383150000000001</v>
      </c>
      <c r="FC167" s="22">
        <v>39.865130000000001</v>
      </c>
      <c r="FD167" s="22">
        <v>45.915210000000002</v>
      </c>
      <c r="FE167" s="22">
        <v>50.471119999999999</v>
      </c>
      <c r="FF167" s="22">
        <v>51.462789999999998</v>
      </c>
      <c r="FG167" s="22">
        <v>50.984630000000003</v>
      </c>
      <c r="FH167" s="22">
        <v>50.481430000000003</v>
      </c>
      <c r="FI167" s="22">
        <v>49.946739999999998</v>
      </c>
      <c r="FJ167" s="22">
        <v>48.935809999999996</v>
      </c>
      <c r="FK167" s="22">
        <v>48.96152</v>
      </c>
      <c r="FL167" s="22">
        <v>47.969850000000001</v>
      </c>
      <c r="FM167" s="22">
        <v>47.00967</v>
      </c>
      <c r="FN167" s="22">
        <v>46.003259999999997</v>
      </c>
      <c r="FO167" s="22">
        <v>47.489759999999997</v>
      </c>
      <c r="FP167" s="22">
        <v>46.003259999999997</v>
      </c>
      <c r="FQ167" s="22">
        <v>45.46857</v>
      </c>
      <c r="FR167" s="22">
        <v>45.973700000000001</v>
      </c>
      <c r="FS167" s="22">
        <v>1.4365859999999999</v>
      </c>
      <c r="FT167" s="22">
        <v>7.9627699999999996E-2</v>
      </c>
      <c r="FU167" s="22">
        <v>0.10536479999999999</v>
      </c>
    </row>
    <row r="168" spans="1:177" x14ac:dyDescent="0.3">
      <c r="A168" s="13" t="s">
        <v>226</v>
      </c>
      <c r="B168" s="13" t="s">
        <v>199</v>
      </c>
      <c r="C168" s="13" t="s">
        <v>263</v>
      </c>
      <c r="D168" s="34" t="s">
        <v>245</v>
      </c>
      <c r="E168" s="23" t="s">
        <v>220</v>
      </c>
      <c r="F168" s="23">
        <v>1864</v>
      </c>
      <c r="G168" s="22">
        <v>1.1195949999999999</v>
      </c>
      <c r="H168" s="22">
        <v>0.95114639999999995</v>
      </c>
      <c r="I168" s="22">
        <v>1.0831599999999999</v>
      </c>
      <c r="J168" s="22">
        <v>0.90894839999999999</v>
      </c>
      <c r="K168" s="22">
        <v>0.83262219999999998</v>
      </c>
      <c r="L168" s="22">
        <v>0.76992269999999996</v>
      </c>
      <c r="M168" s="22">
        <v>1.2014849999999999</v>
      </c>
      <c r="N168" s="22">
        <v>0.68202110000000005</v>
      </c>
      <c r="O168" s="22">
        <v>-0.18455550000000001</v>
      </c>
      <c r="P168" s="22">
        <v>-0.59416190000000002</v>
      </c>
      <c r="Q168" s="22">
        <v>-0.57718400000000003</v>
      </c>
      <c r="R168" s="22">
        <v>9.7934900000000005E-2</v>
      </c>
      <c r="S168" s="22">
        <v>0.35955019999999999</v>
      </c>
      <c r="T168" s="22">
        <v>0.52853360000000005</v>
      </c>
      <c r="U168" s="22">
        <v>0.7471042</v>
      </c>
      <c r="V168" s="22">
        <v>0.80440590000000001</v>
      </c>
      <c r="W168" s="22">
        <v>0.98661679999999996</v>
      </c>
      <c r="X168" s="22">
        <v>1.4767699999999999</v>
      </c>
      <c r="Y168" s="22">
        <v>1.5287980000000001</v>
      </c>
      <c r="Z168" s="22">
        <v>1.5638860000000001</v>
      </c>
      <c r="AA168" s="22">
        <v>1.56847</v>
      </c>
      <c r="AB168" s="22">
        <v>1.774035</v>
      </c>
      <c r="AC168" s="22">
        <v>1.107232</v>
      </c>
      <c r="AD168" s="22">
        <v>1.0037929999999999</v>
      </c>
      <c r="AE168" s="22">
        <v>-5.5711900000000002E-2</v>
      </c>
      <c r="AF168" s="22">
        <v>-0.18467800000000001</v>
      </c>
      <c r="AG168" s="22">
        <v>5.4184999999999997E-3</v>
      </c>
      <c r="AH168" s="22">
        <v>-6.5753199999999998E-2</v>
      </c>
      <c r="AI168" s="22">
        <v>-0.16465199999999999</v>
      </c>
      <c r="AJ168" s="22">
        <v>-0.38247019999999998</v>
      </c>
      <c r="AK168" s="22">
        <v>3.3832899999999999E-2</v>
      </c>
      <c r="AL168" s="22">
        <v>-0.1204639</v>
      </c>
      <c r="AM168" s="22">
        <v>-0.2790726</v>
      </c>
      <c r="AN168" s="22">
        <v>-0.1075663</v>
      </c>
      <c r="AO168" s="22">
        <v>-0.49854150000000003</v>
      </c>
      <c r="AP168" s="22">
        <v>-0.16145960000000001</v>
      </c>
      <c r="AQ168" s="22">
        <v>-0.12397130000000001</v>
      </c>
      <c r="AR168" s="22">
        <v>-5.52577E-2</v>
      </c>
      <c r="AS168" s="22">
        <v>2.5116400000000001E-2</v>
      </c>
      <c r="AT168" s="22">
        <v>-0.1097655</v>
      </c>
      <c r="AU168" s="22">
        <v>-0.25435439999999998</v>
      </c>
      <c r="AV168" s="22">
        <v>-0.13365079999999999</v>
      </c>
      <c r="AW168" s="22">
        <v>-0.15859680000000001</v>
      </c>
      <c r="AX168" s="22">
        <v>-0.13364609999999999</v>
      </c>
      <c r="AY168" s="22">
        <v>-9.1978000000000008E-3</v>
      </c>
      <c r="AZ168" s="22">
        <v>-6.2424999999999998E-3</v>
      </c>
      <c r="BA168" s="22">
        <v>-0.15117839999999999</v>
      </c>
      <c r="BB168" s="22">
        <v>-6.3187999999999994E-2</v>
      </c>
      <c r="BC168" s="22">
        <v>2.3958699999999999E-2</v>
      </c>
      <c r="BD168" s="22">
        <v>-9.5546599999999995E-2</v>
      </c>
      <c r="BE168" s="22">
        <v>9.0869199999999997E-2</v>
      </c>
      <c r="BF168" s="22">
        <v>-1.51656E-2</v>
      </c>
      <c r="BG168" s="22">
        <v>-9.6331299999999995E-2</v>
      </c>
      <c r="BH168" s="22">
        <v>-0.2547777</v>
      </c>
      <c r="BI168" s="22">
        <v>9.5625500000000002E-2</v>
      </c>
      <c r="BJ168" s="22">
        <v>-4.4624299999999999E-2</v>
      </c>
      <c r="BK168" s="22">
        <v>-0.17014879999999999</v>
      </c>
      <c r="BL168" s="22">
        <v>2.2298700000000001E-2</v>
      </c>
      <c r="BM168" s="22">
        <v>-0.29697570000000001</v>
      </c>
      <c r="BN168" s="22">
        <v>2.4564999999999999E-3</v>
      </c>
      <c r="BO168" s="22">
        <v>1.8071899999999998E-2</v>
      </c>
      <c r="BP168" s="22">
        <v>8.5789400000000002E-2</v>
      </c>
      <c r="BQ168" s="22">
        <v>0.23530429999999999</v>
      </c>
      <c r="BR168" s="22">
        <v>0.1046667</v>
      </c>
      <c r="BS168" s="22">
        <v>2.4161E-3</v>
      </c>
      <c r="BT168" s="22">
        <v>6.6237000000000004E-2</v>
      </c>
      <c r="BU168" s="22">
        <v>-1.1289199999999999E-2</v>
      </c>
      <c r="BV168" s="22">
        <v>3.2985E-2</v>
      </c>
      <c r="BW168" s="22">
        <v>0.1145819</v>
      </c>
      <c r="BX168" s="22">
        <v>0.29151139999999998</v>
      </c>
      <c r="BY168" s="22">
        <v>-6.00628E-2</v>
      </c>
      <c r="BZ168" s="22">
        <v>3.503E-3</v>
      </c>
      <c r="CA168" s="22">
        <v>7.9138299999999995E-2</v>
      </c>
      <c r="CB168" s="22">
        <v>-3.3814499999999997E-2</v>
      </c>
      <c r="CC168" s="22">
        <v>0.1500522</v>
      </c>
      <c r="CD168" s="22">
        <v>1.9871300000000001E-2</v>
      </c>
      <c r="CE168" s="22">
        <v>-4.9012699999999999E-2</v>
      </c>
      <c r="CF168" s="22">
        <v>-0.16633829999999999</v>
      </c>
      <c r="CG168" s="22">
        <v>0.13842289999999999</v>
      </c>
      <c r="CH168" s="22">
        <v>7.9018999999999999E-3</v>
      </c>
      <c r="CI168" s="22">
        <v>-9.4708500000000001E-2</v>
      </c>
      <c r="CJ168" s="22">
        <v>0.1122427</v>
      </c>
      <c r="CK168" s="22">
        <v>-0.15737180000000001</v>
      </c>
      <c r="CL168" s="22">
        <v>0.1159844</v>
      </c>
      <c r="CM168" s="22">
        <v>0.1164506</v>
      </c>
      <c r="CN168" s="22">
        <v>0.18347820000000001</v>
      </c>
      <c r="CO168" s="22">
        <v>0.38087979999999999</v>
      </c>
      <c r="CP168" s="22">
        <v>0.25318170000000001</v>
      </c>
      <c r="CQ168" s="22">
        <v>0.18025450000000001</v>
      </c>
      <c r="CR168" s="22">
        <v>0.20467869999999999</v>
      </c>
      <c r="CS168" s="22">
        <v>9.07356E-2</v>
      </c>
      <c r="CT168" s="22">
        <v>0.1483931</v>
      </c>
      <c r="CU168" s="22">
        <v>0.2003114</v>
      </c>
      <c r="CV168" s="22">
        <v>0.49773489999999998</v>
      </c>
      <c r="CW168" s="22">
        <v>3.0435000000000002E-3</v>
      </c>
      <c r="CX168" s="22">
        <v>4.9693099999999997E-2</v>
      </c>
      <c r="CY168" s="22">
        <v>0.13431789999999999</v>
      </c>
      <c r="CZ168" s="22">
        <v>2.7917600000000001E-2</v>
      </c>
      <c r="DA168" s="22">
        <v>0.20923510000000001</v>
      </c>
      <c r="DB168" s="22">
        <v>5.4908100000000001E-2</v>
      </c>
      <c r="DC168" s="22">
        <v>-1.694E-3</v>
      </c>
      <c r="DD168" s="22">
        <v>-7.7898899999999993E-2</v>
      </c>
      <c r="DE168" s="22">
        <v>0.1812203</v>
      </c>
      <c r="DF168" s="22">
        <v>6.0428200000000001E-2</v>
      </c>
      <c r="DG168" s="22">
        <v>-1.9268299999999999E-2</v>
      </c>
      <c r="DH168" s="22">
        <v>0.2021868</v>
      </c>
      <c r="DI168" s="22">
        <v>-1.7767999999999999E-2</v>
      </c>
      <c r="DJ168" s="22">
        <v>0.2295122</v>
      </c>
      <c r="DK168" s="22">
        <v>0.2148292</v>
      </c>
      <c r="DL168" s="22">
        <v>0.281167</v>
      </c>
      <c r="DM168" s="22">
        <v>0.52645529999999996</v>
      </c>
      <c r="DN168" s="22">
        <v>0.40169680000000002</v>
      </c>
      <c r="DO168" s="22">
        <v>0.35809289999999999</v>
      </c>
      <c r="DP168" s="22">
        <v>0.34312029999999999</v>
      </c>
      <c r="DQ168" s="22">
        <v>0.1927603</v>
      </c>
      <c r="DR168" s="22">
        <v>0.26380120000000001</v>
      </c>
      <c r="DS168" s="22">
        <v>0.28604089999999999</v>
      </c>
      <c r="DT168" s="22">
        <v>0.70395830000000004</v>
      </c>
      <c r="DU168" s="22">
        <v>6.6149899999999998E-2</v>
      </c>
      <c r="DV168" s="22">
        <v>9.5883099999999999E-2</v>
      </c>
      <c r="DW168" s="22">
        <v>0.2139884</v>
      </c>
      <c r="DX168" s="22">
        <v>0.117049</v>
      </c>
      <c r="DY168" s="22">
        <v>0.2946858</v>
      </c>
      <c r="DZ168" s="22">
        <v>0.1054958</v>
      </c>
      <c r="EA168" s="22">
        <v>6.6626699999999997E-2</v>
      </c>
      <c r="EB168" s="22">
        <v>4.9793499999999997E-2</v>
      </c>
      <c r="EC168" s="22">
        <v>0.2430129</v>
      </c>
      <c r="ED168" s="22">
        <v>0.13626769999999999</v>
      </c>
      <c r="EE168" s="22">
        <v>8.9655499999999999E-2</v>
      </c>
      <c r="EF168" s="22">
        <v>0.33205180000000001</v>
      </c>
      <c r="EG168" s="22">
        <v>0.18379780000000001</v>
      </c>
      <c r="EH168" s="22">
        <v>0.39342840000000001</v>
      </c>
      <c r="EI168" s="22">
        <v>0.35687239999999998</v>
      </c>
      <c r="EJ168" s="22">
        <v>0.42221419999999998</v>
      </c>
      <c r="EK168" s="22">
        <v>0.7366433</v>
      </c>
      <c r="EL168" s="22">
        <v>0.61612889999999998</v>
      </c>
      <c r="EM168" s="22">
        <v>0.61486339999999995</v>
      </c>
      <c r="EN168" s="22">
        <v>0.54300809999999999</v>
      </c>
      <c r="EO168" s="22">
        <v>0.34006789999999998</v>
      </c>
      <c r="EP168" s="22">
        <v>0.43043229999999999</v>
      </c>
      <c r="EQ168" s="22">
        <v>0.40982059999999998</v>
      </c>
      <c r="ER168" s="22">
        <v>1.0017119999999999</v>
      </c>
      <c r="ES168" s="22">
        <v>0.1572655</v>
      </c>
      <c r="ET168" s="22">
        <v>0.1625741</v>
      </c>
      <c r="EU168" s="22">
        <v>37</v>
      </c>
      <c r="EV168" s="22">
        <v>37.970100000000002</v>
      </c>
      <c r="EW168" s="22">
        <v>38.910299999999999</v>
      </c>
      <c r="EX168" s="22">
        <v>36.970100000000002</v>
      </c>
      <c r="EY168" s="22">
        <v>38.85051</v>
      </c>
      <c r="EZ168" s="22">
        <v>36.910310000000003</v>
      </c>
      <c r="FA168" s="22">
        <v>36.910310000000003</v>
      </c>
      <c r="FB168" s="22">
        <v>37.880409999999998</v>
      </c>
      <c r="FC168" s="22">
        <v>42.820610000000002</v>
      </c>
      <c r="FD168" s="22">
        <v>46.880409999999998</v>
      </c>
      <c r="FE168" s="22">
        <v>52</v>
      </c>
      <c r="FF168" s="22">
        <v>54</v>
      </c>
      <c r="FG168" s="22">
        <v>53.029899999999998</v>
      </c>
      <c r="FH168" s="22">
        <v>53.029899999999998</v>
      </c>
      <c r="FI168" s="22">
        <v>52.970100000000002</v>
      </c>
      <c r="FJ168" s="22">
        <v>51.940199999999997</v>
      </c>
      <c r="FK168" s="22">
        <v>52</v>
      </c>
      <c r="FL168" s="22">
        <v>50</v>
      </c>
      <c r="FM168" s="22">
        <v>48.059800000000003</v>
      </c>
      <c r="FN168" s="22">
        <v>48.059800000000003</v>
      </c>
      <c r="FO168" s="22">
        <v>49.029899999999998</v>
      </c>
      <c r="FP168" s="22">
        <v>48.059800000000003</v>
      </c>
      <c r="FQ168" s="22">
        <v>48</v>
      </c>
      <c r="FR168" s="22">
        <v>48</v>
      </c>
      <c r="FS168" s="22">
        <v>2.0205679999999999</v>
      </c>
      <c r="FT168" s="22">
        <v>9.2852799999999999E-2</v>
      </c>
      <c r="FU168" s="22">
        <v>0.209726</v>
      </c>
    </row>
    <row r="169" spans="1:177" x14ac:dyDescent="0.3">
      <c r="A169" s="13" t="s">
        <v>226</v>
      </c>
      <c r="B169" s="13" t="s">
        <v>199</v>
      </c>
      <c r="C169" s="13" t="s">
        <v>263</v>
      </c>
      <c r="D169" s="34" t="s">
        <v>245</v>
      </c>
      <c r="E169" s="23" t="s">
        <v>221</v>
      </c>
      <c r="F169" s="23">
        <v>1898</v>
      </c>
      <c r="G169" s="22">
        <v>1.0038</v>
      </c>
      <c r="H169" s="22">
        <v>0.8477171</v>
      </c>
      <c r="I169" s="22">
        <v>0.87144750000000004</v>
      </c>
      <c r="J169" s="22">
        <v>0.75742830000000005</v>
      </c>
      <c r="K169" s="22">
        <v>0.87105790000000005</v>
      </c>
      <c r="L169" s="22">
        <v>1.1920839999999999</v>
      </c>
      <c r="M169" s="22">
        <v>1.440116</v>
      </c>
      <c r="N169" s="22">
        <v>0.77796520000000002</v>
      </c>
      <c r="O169" s="22">
        <v>-0.38419569999999997</v>
      </c>
      <c r="P169" s="22">
        <v>-1.404407</v>
      </c>
      <c r="Q169" s="22">
        <v>-1.067426</v>
      </c>
      <c r="R169" s="22">
        <v>-0.24379790000000001</v>
      </c>
      <c r="S169" s="22">
        <v>0.17788480000000001</v>
      </c>
      <c r="T169" s="22">
        <v>3.0550799999999999E-2</v>
      </c>
      <c r="U169" s="22">
        <v>0.16889270000000001</v>
      </c>
      <c r="V169" s="22">
        <v>0.52064220000000005</v>
      </c>
      <c r="W169" s="22">
        <v>0.91144729999999996</v>
      </c>
      <c r="X169" s="22">
        <v>1.582889</v>
      </c>
      <c r="Y169" s="22">
        <v>1.7460929999999999</v>
      </c>
      <c r="Z169" s="22">
        <v>1.7732250000000001</v>
      </c>
      <c r="AA169" s="22">
        <v>1.598042</v>
      </c>
      <c r="AB169" s="22">
        <v>1.435638</v>
      </c>
      <c r="AC169" s="22">
        <v>1.1668149999999999</v>
      </c>
      <c r="AD169" s="22">
        <v>1.193506</v>
      </c>
      <c r="AE169" s="22">
        <v>-5.6996199999999997E-2</v>
      </c>
      <c r="AF169" s="22">
        <v>-0.2907129</v>
      </c>
      <c r="AG169" s="22">
        <v>-0.1598262</v>
      </c>
      <c r="AH169" s="22">
        <v>-0.44829370000000002</v>
      </c>
      <c r="AI169" s="22">
        <v>-0.2499403</v>
      </c>
      <c r="AJ169" s="22">
        <v>5.4488999999999996E-3</v>
      </c>
      <c r="AK169" s="22">
        <v>9.9190799999999996E-2</v>
      </c>
      <c r="AL169" s="22">
        <v>-4.1942000000000004E-3</v>
      </c>
      <c r="AM169" s="22">
        <v>-0.16865140000000001</v>
      </c>
      <c r="AN169" s="22">
        <v>-0.40112579999999998</v>
      </c>
      <c r="AO169" s="22">
        <v>-0.40172180000000002</v>
      </c>
      <c r="AP169" s="22">
        <v>-0.33617209999999997</v>
      </c>
      <c r="AQ169" s="22">
        <v>-0.37236710000000001</v>
      </c>
      <c r="AR169" s="22">
        <v>-0.52178970000000002</v>
      </c>
      <c r="AS169" s="22">
        <v>-0.48503560000000001</v>
      </c>
      <c r="AT169" s="22">
        <v>-0.40946399999999999</v>
      </c>
      <c r="AU169" s="22">
        <v>-0.18826280000000001</v>
      </c>
      <c r="AV169" s="22">
        <v>7.4508599999999994E-2</v>
      </c>
      <c r="AW169" s="22">
        <v>0.114704</v>
      </c>
      <c r="AX169" s="22">
        <v>0.16718630000000001</v>
      </c>
      <c r="AY169" s="22">
        <v>7.5663900000000006E-2</v>
      </c>
      <c r="AZ169" s="22">
        <v>2.24958E-2</v>
      </c>
      <c r="BA169" s="22">
        <v>-3.2195799999999997E-2</v>
      </c>
      <c r="BB169" s="22">
        <v>5.3304200000000003E-2</v>
      </c>
      <c r="BC169" s="22">
        <v>2.1971E-3</v>
      </c>
      <c r="BD169" s="22">
        <v>-0.1681552</v>
      </c>
      <c r="BE169" s="22">
        <v>-9.3107999999999996E-2</v>
      </c>
      <c r="BF169" s="22">
        <v>-0.27629720000000002</v>
      </c>
      <c r="BG169" s="22">
        <v>-0.14434569999999999</v>
      </c>
      <c r="BH169" s="22">
        <v>7.0837300000000006E-2</v>
      </c>
      <c r="BI169" s="22">
        <v>0.18704760000000001</v>
      </c>
      <c r="BJ169" s="22">
        <v>7.6457800000000006E-2</v>
      </c>
      <c r="BK169" s="22">
        <v>-7.1765099999999998E-2</v>
      </c>
      <c r="BL169" s="22">
        <v>-0.26622620000000002</v>
      </c>
      <c r="BM169" s="22">
        <v>-0.22942889999999999</v>
      </c>
      <c r="BN169" s="22">
        <v>-0.14550469999999999</v>
      </c>
      <c r="BO169" s="22">
        <v>-0.19170010000000001</v>
      </c>
      <c r="BP169" s="22">
        <v>-0.32539020000000002</v>
      </c>
      <c r="BQ169" s="22">
        <v>-0.32145410000000002</v>
      </c>
      <c r="BR169" s="22">
        <v>-0.24012259999999999</v>
      </c>
      <c r="BS169" s="22">
        <v>-4.2710100000000001E-2</v>
      </c>
      <c r="BT169" s="22">
        <v>0.2038817</v>
      </c>
      <c r="BU169" s="22">
        <v>0.21388380000000001</v>
      </c>
      <c r="BV169" s="22">
        <v>0.25752059999999999</v>
      </c>
      <c r="BW169" s="22">
        <v>0.155501</v>
      </c>
      <c r="BX169" s="22">
        <v>0.1002702</v>
      </c>
      <c r="BY169" s="22">
        <v>3.5974699999999998E-2</v>
      </c>
      <c r="BZ169" s="22">
        <v>0.1604817</v>
      </c>
      <c r="CA169" s="22">
        <v>4.3194099999999999E-2</v>
      </c>
      <c r="CB169" s="22">
        <v>-8.3272100000000002E-2</v>
      </c>
      <c r="CC169" s="22">
        <v>-4.6899200000000002E-2</v>
      </c>
      <c r="CD169" s="22">
        <v>-0.15717300000000001</v>
      </c>
      <c r="CE169" s="22">
        <v>-7.1211200000000002E-2</v>
      </c>
      <c r="CF169" s="22">
        <v>0.11612509999999999</v>
      </c>
      <c r="CG169" s="22">
        <v>0.2478969</v>
      </c>
      <c r="CH169" s="22">
        <v>0.13231709999999999</v>
      </c>
      <c r="CI169" s="22">
        <v>-4.6620000000000003E-3</v>
      </c>
      <c r="CJ169" s="22">
        <v>-0.17279520000000001</v>
      </c>
      <c r="CK169" s="22">
        <v>-0.1100994</v>
      </c>
      <c r="CL169" s="22">
        <v>-1.34491E-2</v>
      </c>
      <c r="CM169" s="22">
        <v>-6.6570699999999997E-2</v>
      </c>
      <c r="CN169" s="22">
        <v>-0.18936459999999999</v>
      </c>
      <c r="CO169" s="22">
        <v>-0.20815800000000001</v>
      </c>
      <c r="CP169" s="22">
        <v>-0.1228373</v>
      </c>
      <c r="CQ169" s="22">
        <v>5.8099199999999997E-2</v>
      </c>
      <c r="CR169" s="22">
        <v>0.2934851</v>
      </c>
      <c r="CS169" s="22">
        <v>0.28257539999999998</v>
      </c>
      <c r="CT169" s="22">
        <v>0.32008579999999998</v>
      </c>
      <c r="CU169" s="22">
        <v>0.21079590000000001</v>
      </c>
      <c r="CV169" s="22">
        <v>0.15413650000000001</v>
      </c>
      <c r="CW169" s="22">
        <v>8.3189299999999994E-2</v>
      </c>
      <c r="CX169" s="22">
        <v>0.23471249999999999</v>
      </c>
      <c r="CY169" s="22">
        <v>8.4191199999999994E-2</v>
      </c>
      <c r="CZ169" s="22">
        <v>1.6109E-3</v>
      </c>
      <c r="DA169" s="22">
        <v>-6.9030000000000003E-4</v>
      </c>
      <c r="DB169" s="22">
        <v>-3.8048699999999998E-2</v>
      </c>
      <c r="DC169" s="22">
        <v>1.9231999999999999E-3</v>
      </c>
      <c r="DD169" s="22">
        <v>0.1614129</v>
      </c>
      <c r="DE169" s="22">
        <v>0.30874629999999997</v>
      </c>
      <c r="DF169" s="22">
        <v>0.18817629999999999</v>
      </c>
      <c r="DG169" s="22">
        <v>6.2441099999999999E-2</v>
      </c>
      <c r="DH169" s="22">
        <v>-7.9364100000000007E-2</v>
      </c>
      <c r="DI169" s="22">
        <v>9.2301999999999992E-3</v>
      </c>
      <c r="DJ169" s="22">
        <v>0.1186065</v>
      </c>
      <c r="DK169" s="22">
        <v>5.8558699999999998E-2</v>
      </c>
      <c r="DL169" s="22">
        <v>-5.3338900000000002E-2</v>
      </c>
      <c r="DM169" s="22">
        <v>-9.4862000000000002E-2</v>
      </c>
      <c r="DN169" s="22">
        <v>-5.5519999999999996E-3</v>
      </c>
      <c r="DO169" s="22">
        <v>0.15890860000000001</v>
      </c>
      <c r="DP169" s="22">
        <v>0.3830885</v>
      </c>
      <c r="DQ169" s="22">
        <v>0.351267</v>
      </c>
      <c r="DR169" s="22">
        <v>0.38265110000000002</v>
      </c>
      <c r="DS169" s="22">
        <v>0.26609090000000002</v>
      </c>
      <c r="DT169" s="22">
        <v>0.20800289999999999</v>
      </c>
      <c r="DU169" s="22">
        <v>0.13040399999999999</v>
      </c>
      <c r="DV169" s="22">
        <v>0.30894319999999997</v>
      </c>
      <c r="DW169" s="22">
        <v>0.1433845</v>
      </c>
      <c r="DX169" s="22">
        <v>0.1241686</v>
      </c>
      <c r="DY169" s="22">
        <v>6.60279E-2</v>
      </c>
      <c r="DZ169" s="22">
        <v>0.13394780000000001</v>
      </c>
      <c r="EA169" s="22">
        <v>0.1075178</v>
      </c>
      <c r="EB169" s="22">
        <v>0.22680130000000001</v>
      </c>
      <c r="EC169" s="22">
        <v>0.39660299999999998</v>
      </c>
      <c r="ED169" s="22">
        <v>0.26882830000000002</v>
      </c>
      <c r="EE169" s="22">
        <v>0.15932730000000001</v>
      </c>
      <c r="EF169" s="22">
        <v>5.5535500000000002E-2</v>
      </c>
      <c r="EG169" s="22">
        <v>0.18152309999999999</v>
      </c>
      <c r="EH169" s="22">
        <v>0.30927379999999999</v>
      </c>
      <c r="EI169" s="22">
        <v>0.23922570000000001</v>
      </c>
      <c r="EJ169" s="22">
        <v>0.14306050000000001</v>
      </c>
      <c r="EK169" s="22">
        <v>6.8719500000000003E-2</v>
      </c>
      <c r="EL169" s="22">
        <v>0.1637894</v>
      </c>
      <c r="EM169" s="22">
        <v>0.30446129999999999</v>
      </c>
      <c r="EN169" s="22">
        <v>0.51246159999999996</v>
      </c>
      <c r="EO169" s="22">
        <v>0.45044679999999998</v>
      </c>
      <c r="EP169" s="22">
        <v>0.4729853</v>
      </c>
      <c r="EQ169" s="22">
        <v>0.34592800000000001</v>
      </c>
      <c r="ER169" s="22">
        <v>0.28577730000000001</v>
      </c>
      <c r="ES169" s="22">
        <v>0.19857449999999999</v>
      </c>
      <c r="ET169" s="22">
        <v>0.41612070000000001</v>
      </c>
      <c r="EU169" s="22">
        <v>31.977180000000001</v>
      </c>
      <c r="EV169" s="22">
        <v>30.980979999999999</v>
      </c>
      <c r="EW169" s="22">
        <v>28.98479</v>
      </c>
      <c r="EX169" s="22">
        <v>28.980979999999999</v>
      </c>
      <c r="EY169" s="22">
        <v>28.980979999999999</v>
      </c>
      <c r="EZ169" s="22">
        <v>28.980979999999999</v>
      </c>
      <c r="FA169" s="22">
        <v>27.977180000000001</v>
      </c>
      <c r="FB169" s="22">
        <v>28.977180000000001</v>
      </c>
      <c r="FC169" s="22">
        <v>36.969569999999997</v>
      </c>
      <c r="FD169" s="22">
        <v>44.969569999999997</v>
      </c>
      <c r="FE169" s="22">
        <v>48.973379999999999</v>
      </c>
      <c r="FF169" s="22">
        <v>48.977179999999997</v>
      </c>
      <c r="FG169" s="22">
        <v>48.980980000000002</v>
      </c>
      <c r="FH169" s="22">
        <v>47.984789999999997</v>
      </c>
      <c r="FI169" s="22">
        <v>46.984789999999997</v>
      </c>
      <c r="FJ169" s="22">
        <v>45.99239</v>
      </c>
      <c r="FK169" s="22">
        <v>45.984789999999997</v>
      </c>
      <c r="FL169" s="22">
        <v>45.980980000000002</v>
      </c>
      <c r="FM169" s="22">
        <v>45.980980000000002</v>
      </c>
      <c r="FN169" s="22">
        <v>43.988590000000002</v>
      </c>
      <c r="FO169" s="22">
        <v>45.980980000000002</v>
      </c>
      <c r="FP169" s="22">
        <v>43.988590000000002</v>
      </c>
      <c r="FQ169" s="22">
        <v>42.988590000000002</v>
      </c>
      <c r="FR169" s="22">
        <v>43.988590000000002</v>
      </c>
      <c r="FS169" s="22">
        <v>1.942099</v>
      </c>
      <c r="FT169" s="22">
        <v>0.1145965</v>
      </c>
      <c r="FU169" s="22">
        <v>0.1122108</v>
      </c>
    </row>
    <row r="170" spans="1:177" x14ac:dyDescent="0.3">
      <c r="A170" s="13" t="s">
        <v>226</v>
      </c>
      <c r="B170" s="13" t="s">
        <v>199</v>
      </c>
      <c r="C170" s="13" t="s">
        <v>263</v>
      </c>
      <c r="D170" s="34" t="s">
        <v>234</v>
      </c>
      <c r="E170" s="23" t="s">
        <v>219</v>
      </c>
      <c r="F170" s="23">
        <v>3650</v>
      </c>
      <c r="G170" s="22">
        <v>0.87662830000000003</v>
      </c>
      <c r="H170" s="22">
        <v>0.7517258</v>
      </c>
      <c r="I170" s="22">
        <v>0.72624909999999998</v>
      </c>
      <c r="J170" s="22">
        <v>0.67053720000000006</v>
      </c>
      <c r="K170" s="22">
        <v>0.67410930000000002</v>
      </c>
      <c r="L170" s="22">
        <v>0.79188119999999995</v>
      </c>
      <c r="M170" s="22">
        <v>1.1094090000000001</v>
      </c>
      <c r="N170" s="22">
        <v>0.87414049999999999</v>
      </c>
      <c r="O170" s="22">
        <v>0.2207298</v>
      </c>
      <c r="P170" s="22">
        <v>-0.37832870000000002</v>
      </c>
      <c r="Q170" s="22">
        <v>-0.89749909999999999</v>
      </c>
      <c r="R170" s="22">
        <v>-1.1369800000000001</v>
      </c>
      <c r="S170" s="22">
        <v>-1.1018380000000001</v>
      </c>
      <c r="T170" s="22">
        <v>-0.96010819999999997</v>
      </c>
      <c r="U170" s="22">
        <v>-0.55257800000000001</v>
      </c>
      <c r="V170" s="22">
        <v>9.0511999999999995E-2</v>
      </c>
      <c r="W170" s="22">
        <v>0.81653089999999995</v>
      </c>
      <c r="X170" s="22">
        <v>1.2454860000000001</v>
      </c>
      <c r="Y170" s="22">
        <v>1.3983620000000001</v>
      </c>
      <c r="Z170" s="22">
        <v>1.367556</v>
      </c>
      <c r="AA170" s="22">
        <v>1.333718</v>
      </c>
      <c r="AB170" s="22">
        <v>1.27952</v>
      </c>
      <c r="AC170" s="22">
        <v>1.0988070000000001</v>
      </c>
      <c r="AD170" s="22">
        <v>0.94800130000000005</v>
      </c>
      <c r="AE170" s="22">
        <v>-4.0213600000000002E-2</v>
      </c>
      <c r="AF170" s="22">
        <v>-0.1359667</v>
      </c>
      <c r="AG170" s="22">
        <v>-0.1102558</v>
      </c>
      <c r="AH170" s="22">
        <v>-0.18203279999999999</v>
      </c>
      <c r="AI170" s="22">
        <v>-0.1735497</v>
      </c>
      <c r="AJ170" s="22">
        <v>-0.1063557</v>
      </c>
      <c r="AK170" s="22">
        <v>9.5396300000000003E-2</v>
      </c>
      <c r="AL170" s="22">
        <v>-6.7025000000000001E-3</v>
      </c>
      <c r="AM170" s="22">
        <v>-0.10441549999999999</v>
      </c>
      <c r="AN170" s="22">
        <v>-0.1238518</v>
      </c>
      <c r="AO170" s="22">
        <v>-0.17544589999999999</v>
      </c>
      <c r="AP170" s="22">
        <v>-0.16233529999999999</v>
      </c>
      <c r="AQ170" s="22">
        <v>-0.14651610000000001</v>
      </c>
      <c r="AR170" s="22">
        <v>-0.21849740000000001</v>
      </c>
      <c r="AS170" s="22">
        <v>-0.1308261</v>
      </c>
      <c r="AT170" s="22">
        <v>-4.2442399999999998E-2</v>
      </c>
      <c r="AU170" s="22">
        <v>5.4079000000000002E-2</v>
      </c>
      <c r="AV170" s="22">
        <v>1.9428999999999998E-2</v>
      </c>
      <c r="AW170" s="22">
        <v>6.1783699999999997E-2</v>
      </c>
      <c r="AX170" s="22">
        <v>4.5683500000000002E-2</v>
      </c>
      <c r="AY170" s="22">
        <v>6.17247E-2</v>
      </c>
      <c r="AZ170" s="22">
        <v>7.324E-2</v>
      </c>
      <c r="BA170" s="22">
        <v>5.7090700000000001E-2</v>
      </c>
      <c r="BB170" s="22">
        <v>3.92401E-2</v>
      </c>
      <c r="BC170" s="22">
        <v>-3.4919999999999999E-3</v>
      </c>
      <c r="BD170" s="22">
        <v>-8.6919300000000005E-2</v>
      </c>
      <c r="BE170" s="22">
        <v>-6.7670400000000006E-2</v>
      </c>
      <c r="BF170" s="22">
        <v>-0.1139999</v>
      </c>
      <c r="BG170" s="22">
        <v>-0.1073185</v>
      </c>
      <c r="BH170" s="22">
        <v>-5.2266300000000002E-2</v>
      </c>
      <c r="BI170" s="22">
        <v>0.1373163</v>
      </c>
      <c r="BJ170" s="22">
        <v>2.8885000000000001E-2</v>
      </c>
      <c r="BK170" s="22">
        <v>-5.7707000000000001E-2</v>
      </c>
      <c r="BL170" s="22">
        <v>-4.8927199999999997E-2</v>
      </c>
      <c r="BM170" s="22">
        <v>-0.10316409999999999</v>
      </c>
      <c r="BN170" s="22">
        <v>-8.0945400000000001E-2</v>
      </c>
      <c r="BO170" s="22">
        <v>-4.9748199999999999E-2</v>
      </c>
      <c r="BP170" s="22">
        <v>-0.1247996</v>
      </c>
      <c r="BQ170" s="22">
        <v>-5.9644900000000001E-2</v>
      </c>
      <c r="BR170" s="22">
        <v>2.1222299999999999E-2</v>
      </c>
      <c r="BS170" s="22">
        <v>0.1058061</v>
      </c>
      <c r="BT170" s="22">
        <v>7.7961500000000003E-2</v>
      </c>
      <c r="BU170" s="22">
        <v>0.1093981</v>
      </c>
      <c r="BV170" s="22">
        <v>8.2345000000000002E-2</v>
      </c>
      <c r="BW170" s="22">
        <v>9.6782099999999996E-2</v>
      </c>
      <c r="BX170" s="22">
        <v>0.1181109</v>
      </c>
      <c r="BY170" s="22">
        <v>8.5727999999999999E-2</v>
      </c>
      <c r="BZ170" s="22">
        <v>6.9626300000000002E-2</v>
      </c>
      <c r="CA170" s="22">
        <v>2.19413E-2</v>
      </c>
      <c r="CB170" s="22">
        <v>-5.2949299999999998E-2</v>
      </c>
      <c r="CC170" s="22">
        <v>-3.8176000000000002E-2</v>
      </c>
      <c r="CD170" s="22">
        <v>-6.6880499999999996E-2</v>
      </c>
      <c r="CE170" s="22">
        <v>-6.1446899999999999E-2</v>
      </c>
      <c r="CF170" s="22">
        <v>-1.48042E-2</v>
      </c>
      <c r="CG170" s="22">
        <v>0.16634989999999999</v>
      </c>
      <c r="CH170" s="22">
        <v>5.3532799999999998E-2</v>
      </c>
      <c r="CI170" s="22">
        <v>-2.5356799999999999E-2</v>
      </c>
      <c r="CJ170" s="22">
        <v>2.9654E-3</v>
      </c>
      <c r="CK170" s="22">
        <v>-5.3102000000000003E-2</v>
      </c>
      <c r="CL170" s="22">
        <v>-2.45749E-2</v>
      </c>
      <c r="CM170" s="22">
        <v>1.7272900000000001E-2</v>
      </c>
      <c r="CN170" s="22">
        <v>-5.9904899999999997E-2</v>
      </c>
      <c r="CO170" s="22">
        <v>-1.0345099999999999E-2</v>
      </c>
      <c r="CP170" s="22">
        <v>6.5316299999999994E-2</v>
      </c>
      <c r="CQ170" s="22">
        <v>0.14163210000000001</v>
      </c>
      <c r="CR170" s="22">
        <v>0.118501</v>
      </c>
      <c r="CS170" s="22">
        <v>0.14237559999999999</v>
      </c>
      <c r="CT170" s="22">
        <v>0.1077366</v>
      </c>
      <c r="CU170" s="22">
        <v>0.1210629</v>
      </c>
      <c r="CV170" s="22">
        <v>0.1491884</v>
      </c>
      <c r="CW170" s="22">
        <v>0.10556210000000001</v>
      </c>
      <c r="CX170" s="22">
        <v>9.0671699999999994E-2</v>
      </c>
      <c r="CY170" s="22">
        <v>4.7374600000000003E-2</v>
      </c>
      <c r="CZ170" s="22">
        <v>-1.8979300000000001E-2</v>
      </c>
      <c r="DA170" s="22">
        <v>-8.6815E-3</v>
      </c>
      <c r="DB170" s="22">
        <v>-1.97611E-2</v>
      </c>
      <c r="DC170" s="22">
        <v>-1.55754E-2</v>
      </c>
      <c r="DD170" s="22">
        <v>2.2657900000000002E-2</v>
      </c>
      <c r="DE170" s="22">
        <v>0.19538349999999999</v>
      </c>
      <c r="DF170" s="22">
        <v>7.8180600000000003E-2</v>
      </c>
      <c r="DG170" s="22">
        <v>6.9934000000000003E-3</v>
      </c>
      <c r="DH170" s="22">
        <v>5.4857900000000001E-2</v>
      </c>
      <c r="DI170" s="22">
        <v>-3.0398999999999999E-3</v>
      </c>
      <c r="DJ170" s="22">
        <v>3.1795499999999997E-2</v>
      </c>
      <c r="DK170" s="22">
        <v>8.4294099999999997E-2</v>
      </c>
      <c r="DL170" s="22">
        <v>4.9899000000000002E-3</v>
      </c>
      <c r="DM170" s="22">
        <v>3.8954700000000002E-2</v>
      </c>
      <c r="DN170" s="22">
        <v>0.1094103</v>
      </c>
      <c r="DO170" s="22">
        <v>0.17745810000000001</v>
      </c>
      <c r="DP170" s="22">
        <v>0.1590405</v>
      </c>
      <c r="DQ170" s="22">
        <v>0.17535319999999999</v>
      </c>
      <c r="DR170" s="22">
        <v>0.1331282</v>
      </c>
      <c r="DS170" s="22">
        <v>0.14534359999999999</v>
      </c>
      <c r="DT170" s="22">
        <v>0.1802658</v>
      </c>
      <c r="DU170" s="22">
        <v>0.12539629999999999</v>
      </c>
      <c r="DV170" s="22">
        <v>0.1117171</v>
      </c>
      <c r="DW170" s="22">
        <v>8.4096299999999999E-2</v>
      </c>
      <c r="DX170" s="22">
        <v>3.00681E-2</v>
      </c>
      <c r="DY170" s="22">
        <v>3.3903799999999998E-2</v>
      </c>
      <c r="DZ170" s="22">
        <v>4.82719E-2</v>
      </c>
      <c r="EA170" s="22">
        <v>5.0655800000000001E-2</v>
      </c>
      <c r="EB170" s="22">
        <v>7.6747300000000004E-2</v>
      </c>
      <c r="EC170" s="22">
        <v>0.2373035</v>
      </c>
      <c r="ED170" s="22">
        <v>0.1137681</v>
      </c>
      <c r="EE170" s="22">
        <v>5.3701899999999997E-2</v>
      </c>
      <c r="EF170" s="22">
        <v>0.1297825</v>
      </c>
      <c r="EG170" s="22">
        <v>6.9241899999999995E-2</v>
      </c>
      <c r="EH170" s="22">
        <v>0.11318549999999999</v>
      </c>
      <c r="EI170" s="22">
        <v>0.1810619</v>
      </c>
      <c r="EJ170" s="22">
        <v>9.8687700000000003E-2</v>
      </c>
      <c r="EK170" s="22">
        <v>0.11013589999999999</v>
      </c>
      <c r="EL170" s="22">
        <v>0.17307500000000001</v>
      </c>
      <c r="EM170" s="22">
        <v>0.22918520000000001</v>
      </c>
      <c r="EN170" s="22">
        <v>0.21757299999999999</v>
      </c>
      <c r="EO170" s="22">
        <v>0.22296750000000001</v>
      </c>
      <c r="EP170" s="22">
        <v>0.16978969999999999</v>
      </c>
      <c r="EQ170" s="22">
        <v>0.18040110000000001</v>
      </c>
      <c r="ER170" s="22">
        <v>0.2251367</v>
      </c>
      <c r="ES170" s="22">
        <v>0.15403359999999999</v>
      </c>
      <c r="ET170" s="22">
        <v>0.14210320000000001</v>
      </c>
      <c r="EU170" s="22">
        <v>47.600569999999998</v>
      </c>
      <c r="EV170" s="22">
        <v>47.102420000000002</v>
      </c>
      <c r="EW170" s="22">
        <v>46.783180000000002</v>
      </c>
      <c r="EX170" s="22">
        <v>46.264949999999999</v>
      </c>
      <c r="EY170" s="22">
        <v>45.765239999999999</v>
      </c>
      <c r="EZ170" s="22">
        <v>45.70534</v>
      </c>
      <c r="FA170" s="22">
        <v>45.128779999999999</v>
      </c>
      <c r="FB170" s="22">
        <v>45.010570000000001</v>
      </c>
      <c r="FC170" s="22">
        <v>49.312489999999997</v>
      </c>
      <c r="FD170" s="22">
        <v>55.194290000000002</v>
      </c>
      <c r="FE170" s="22">
        <v>59.158630000000002</v>
      </c>
      <c r="FF170" s="22">
        <v>61.570369999999997</v>
      </c>
      <c r="FG170" s="22">
        <v>63.167760000000001</v>
      </c>
      <c r="FH170" s="22">
        <v>63.634320000000002</v>
      </c>
      <c r="FI170" s="22">
        <v>63.363520000000001</v>
      </c>
      <c r="FJ170" s="22">
        <v>62.360149999999997</v>
      </c>
      <c r="FK170" s="22">
        <v>61.087710000000001</v>
      </c>
      <c r="FL170" s="22">
        <v>57.189509999999999</v>
      </c>
      <c r="FM170" s="22">
        <v>54.306739999999998</v>
      </c>
      <c r="FN170" s="22">
        <v>52.47025</v>
      </c>
      <c r="FO170" s="22">
        <v>51.329009999999997</v>
      </c>
      <c r="FP170" s="22">
        <v>50.4574</v>
      </c>
      <c r="FQ170" s="22">
        <v>49.365340000000003</v>
      </c>
      <c r="FR170" s="22">
        <v>48.751130000000003</v>
      </c>
      <c r="FS170" s="22">
        <v>0.85325399999999996</v>
      </c>
      <c r="FT170" s="22">
        <v>5.5916800000000003E-2</v>
      </c>
      <c r="FU170" s="22">
        <v>4.83004E-2</v>
      </c>
    </row>
    <row r="171" spans="1:177" x14ac:dyDescent="0.3">
      <c r="A171" s="13" t="s">
        <v>226</v>
      </c>
      <c r="B171" s="13" t="s">
        <v>199</v>
      </c>
      <c r="C171" s="13" t="s">
        <v>263</v>
      </c>
      <c r="D171" s="34" t="s">
        <v>234</v>
      </c>
      <c r="E171" s="23" t="s">
        <v>220</v>
      </c>
      <c r="F171" s="23">
        <v>1814</v>
      </c>
      <c r="G171" s="22">
        <v>0.9148809</v>
      </c>
      <c r="H171" s="22">
        <v>0.78816629999999999</v>
      </c>
      <c r="I171" s="22">
        <v>0.80703000000000003</v>
      </c>
      <c r="J171" s="22">
        <v>0.77796699999999996</v>
      </c>
      <c r="K171" s="22">
        <v>0.71245049999999999</v>
      </c>
      <c r="L171" s="22">
        <v>0.61082329999999996</v>
      </c>
      <c r="M171" s="22">
        <v>0.98508019999999996</v>
      </c>
      <c r="N171" s="22">
        <v>0.81342910000000002</v>
      </c>
      <c r="O171" s="22">
        <v>0.26339170000000001</v>
      </c>
      <c r="P171" s="22">
        <v>-5.24757E-2</v>
      </c>
      <c r="Q171" s="22">
        <v>-0.59205240000000003</v>
      </c>
      <c r="R171" s="22">
        <v>-0.83468980000000004</v>
      </c>
      <c r="S171" s="22">
        <v>-0.80269279999999998</v>
      </c>
      <c r="T171" s="22">
        <v>-0.65346320000000002</v>
      </c>
      <c r="U171" s="22">
        <v>-0.29710920000000002</v>
      </c>
      <c r="V171" s="22">
        <v>0.2244379</v>
      </c>
      <c r="W171" s="22">
        <v>0.85974910000000004</v>
      </c>
      <c r="X171" s="22">
        <v>1.1326320000000001</v>
      </c>
      <c r="Y171" s="22">
        <v>1.316298</v>
      </c>
      <c r="Z171" s="22">
        <v>1.310138</v>
      </c>
      <c r="AA171" s="22">
        <v>1.3069440000000001</v>
      </c>
      <c r="AB171" s="22">
        <v>1.337833</v>
      </c>
      <c r="AC171" s="22">
        <v>1.05091</v>
      </c>
      <c r="AD171" s="22">
        <v>0.89823540000000002</v>
      </c>
      <c r="AE171" s="22">
        <v>-0.1106627</v>
      </c>
      <c r="AF171" s="22">
        <v>-0.16618240000000001</v>
      </c>
      <c r="AG171" s="22">
        <v>-5.1390999999999999E-2</v>
      </c>
      <c r="AH171" s="22">
        <v>-2.31565E-2</v>
      </c>
      <c r="AI171" s="22">
        <v>-9.0980000000000005E-2</v>
      </c>
      <c r="AJ171" s="22">
        <v>-0.34857969999999999</v>
      </c>
      <c r="AK171" s="22">
        <v>1.1815E-3</v>
      </c>
      <c r="AL171" s="22">
        <v>-9.8946400000000004E-2</v>
      </c>
      <c r="AM171" s="22">
        <v>-0.1908482</v>
      </c>
      <c r="AN171" s="22">
        <v>-6.03413E-2</v>
      </c>
      <c r="AO171" s="22">
        <v>-0.14699329999999999</v>
      </c>
      <c r="AP171" s="22">
        <v>-0.1437853</v>
      </c>
      <c r="AQ171" s="22">
        <v>-8.3543000000000006E-2</v>
      </c>
      <c r="AR171" s="22">
        <v>-8.2482700000000006E-2</v>
      </c>
      <c r="AS171" s="22">
        <v>-1.26768E-2</v>
      </c>
      <c r="AT171" s="22">
        <v>-3.5942000000000001E-3</v>
      </c>
      <c r="AU171" s="22">
        <v>3.8598199999999999E-2</v>
      </c>
      <c r="AV171" s="22">
        <v>-0.18694959999999999</v>
      </c>
      <c r="AW171" s="22">
        <v>-0.1003082</v>
      </c>
      <c r="AX171" s="22">
        <v>-7.5929899999999995E-2</v>
      </c>
      <c r="AY171" s="22">
        <v>-2.4794199999999999E-2</v>
      </c>
      <c r="AZ171" s="22">
        <v>4.4624900000000002E-2</v>
      </c>
      <c r="BA171" s="22">
        <v>-1.9896799999999999E-2</v>
      </c>
      <c r="BB171" s="22">
        <v>-4.4220599999999999E-2</v>
      </c>
      <c r="BC171" s="22">
        <v>-3.1695899999999999E-2</v>
      </c>
      <c r="BD171" s="22">
        <v>-9.7078899999999996E-2</v>
      </c>
      <c r="BE171" s="22">
        <v>-4.0225E-3</v>
      </c>
      <c r="BF171" s="22">
        <v>1.66316E-2</v>
      </c>
      <c r="BG171" s="22">
        <v>-4.0560600000000002E-2</v>
      </c>
      <c r="BH171" s="22">
        <v>-0.23524970000000001</v>
      </c>
      <c r="BI171" s="22">
        <v>4.8687300000000003E-2</v>
      </c>
      <c r="BJ171" s="22">
        <v>-4.3494199999999997E-2</v>
      </c>
      <c r="BK171" s="22">
        <v>-0.1248908</v>
      </c>
      <c r="BL171" s="22">
        <v>5.33415E-2</v>
      </c>
      <c r="BM171" s="22">
        <v>-6.4340999999999995E-2</v>
      </c>
      <c r="BN171" s="22">
        <v>-6.2982899999999994E-2</v>
      </c>
      <c r="BO171" s="22">
        <v>-2.9654E-3</v>
      </c>
      <c r="BP171" s="22">
        <v>-1.4557199999999999E-2</v>
      </c>
      <c r="BQ171" s="22">
        <v>4.0988900000000002E-2</v>
      </c>
      <c r="BR171" s="22">
        <v>6.2730800000000003E-2</v>
      </c>
      <c r="BS171" s="22">
        <v>0.11352470000000001</v>
      </c>
      <c r="BT171" s="22">
        <v>-7.9486200000000007E-2</v>
      </c>
      <c r="BU171" s="22">
        <v>-1.4005999999999999E-2</v>
      </c>
      <c r="BV171" s="22">
        <v>-6.4656999999999996E-3</v>
      </c>
      <c r="BW171" s="22">
        <v>4.2497800000000002E-2</v>
      </c>
      <c r="BX171" s="22">
        <v>0.13901369999999999</v>
      </c>
      <c r="BY171" s="22">
        <v>2.6338899999999998E-2</v>
      </c>
      <c r="BZ171" s="22">
        <v>4.9343E-3</v>
      </c>
      <c r="CA171" s="22">
        <v>2.2996300000000001E-2</v>
      </c>
      <c r="CB171" s="22">
        <v>-4.9218100000000001E-2</v>
      </c>
      <c r="CC171" s="22">
        <v>2.8784799999999999E-2</v>
      </c>
      <c r="CD171" s="22">
        <v>4.41888E-2</v>
      </c>
      <c r="CE171" s="22">
        <v>-5.6401999999999997E-3</v>
      </c>
      <c r="CF171" s="22">
        <v>-0.1567578</v>
      </c>
      <c r="CG171" s="22">
        <v>8.1589800000000004E-2</v>
      </c>
      <c r="CH171" s="22">
        <v>-5.0882999999999996E-3</v>
      </c>
      <c r="CI171" s="22">
        <v>-7.9208899999999999E-2</v>
      </c>
      <c r="CJ171" s="22">
        <v>0.1320778</v>
      </c>
      <c r="CK171" s="22">
        <v>-7.0962000000000004E-3</v>
      </c>
      <c r="CL171" s="22">
        <v>-7.0194999999999997E-3</v>
      </c>
      <c r="CM171" s="22">
        <v>5.2842300000000002E-2</v>
      </c>
      <c r="CN171" s="22">
        <v>3.2487799999999997E-2</v>
      </c>
      <c r="CO171" s="22">
        <v>7.8157699999999997E-2</v>
      </c>
      <c r="CP171" s="22">
        <v>0.10866729999999999</v>
      </c>
      <c r="CQ171" s="22">
        <v>0.1654186</v>
      </c>
      <c r="CR171" s="22">
        <v>-5.0574000000000001E-3</v>
      </c>
      <c r="CS171" s="22">
        <v>4.5766599999999998E-2</v>
      </c>
      <c r="CT171" s="22">
        <v>4.1644899999999999E-2</v>
      </c>
      <c r="CU171" s="22">
        <v>8.9104000000000003E-2</v>
      </c>
      <c r="CV171" s="22">
        <v>0.20438709999999999</v>
      </c>
      <c r="CW171" s="22">
        <v>5.83616E-2</v>
      </c>
      <c r="CX171" s="22">
        <v>3.8978899999999997E-2</v>
      </c>
      <c r="CY171" s="22">
        <v>7.7688400000000005E-2</v>
      </c>
      <c r="CZ171" s="22">
        <v>-1.3572E-3</v>
      </c>
      <c r="DA171" s="22">
        <v>6.1592099999999997E-2</v>
      </c>
      <c r="DB171" s="22">
        <v>7.1746000000000004E-2</v>
      </c>
      <c r="DC171" s="22">
        <v>2.92801E-2</v>
      </c>
      <c r="DD171" s="22">
        <v>-7.8265799999999996E-2</v>
      </c>
      <c r="DE171" s="22">
        <v>0.1144922</v>
      </c>
      <c r="DF171" s="22">
        <v>3.3317699999999999E-2</v>
      </c>
      <c r="DG171" s="22">
        <v>-3.3527099999999997E-2</v>
      </c>
      <c r="DH171" s="22">
        <v>0.2108141</v>
      </c>
      <c r="DI171" s="22">
        <v>5.0148600000000002E-2</v>
      </c>
      <c r="DJ171" s="22">
        <v>4.8944000000000001E-2</v>
      </c>
      <c r="DK171" s="22">
        <v>0.10865</v>
      </c>
      <c r="DL171" s="22">
        <v>7.9532800000000001E-2</v>
      </c>
      <c r="DM171" s="22">
        <v>0.1153264</v>
      </c>
      <c r="DN171" s="22">
        <v>0.15460370000000001</v>
      </c>
      <c r="DO171" s="22">
        <v>0.21731239999999999</v>
      </c>
      <c r="DP171" s="22">
        <v>6.93714E-2</v>
      </c>
      <c r="DQ171" s="22">
        <v>0.1055392</v>
      </c>
      <c r="DR171" s="22">
        <v>8.9755600000000005E-2</v>
      </c>
      <c r="DS171" s="22">
        <v>0.13571030000000001</v>
      </c>
      <c r="DT171" s="22">
        <v>0.26976050000000001</v>
      </c>
      <c r="DU171" s="22">
        <v>9.0384300000000001E-2</v>
      </c>
      <c r="DV171" s="22">
        <v>7.3023400000000002E-2</v>
      </c>
      <c r="DW171" s="22">
        <v>0.15665519999999999</v>
      </c>
      <c r="DX171" s="22">
        <v>6.7746299999999995E-2</v>
      </c>
      <c r="DY171" s="22">
        <v>0.10896069999999999</v>
      </c>
      <c r="DZ171" s="22">
        <v>0.1115341</v>
      </c>
      <c r="EA171" s="22">
        <v>7.9699599999999995E-2</v>
      </c>
      <c r="EB171" s="22">
        <v>3.5064100000000001E-2</v>
      </c>
      <c r="EC171" s="22">
        <v>0.16199810000000001</v>
      </c>
      <c r="ED171" s="22">
        <v>8.8769799999999996E-2</v>
      </c>
      <c r="EE171" s="22">
        <v>3.2430300000000002E-2</v>
      </c>
      <c r="EF171" s="22">
        <v>0.32449670000000003</v>
      </c>
      <c r="EG171" s="22">
        <v>0.1328009</v>
      </c>
      <c r="EH171" s="22">
        <v>0.12974640000000001</v>
      </c>
      <c r="EI171" s="22">
        <v>0.1892276</v>
      </c>
      <c r="EJ171" s="22">
        <v>0.14745829999999999</v>
      </c>
      <c r="EK171" s="22">
        <v>0.16899220000000001</v>
      </c>
      <c r="EL171" s="22">
        <v>0.22092870000000001</v>
      </c>
      <c r="EM171" s="22">
        <v>0.29223890000000002</v>
      </c>
      <c r="EN171" s="22">
        <v>0.17683479999999999</v>
      </c>
      <c r="EO171" s="22">
        <v>0.19184129999999999</v>
      </c>
      <c r="EP171" s="22">
        <v>0.15921969999999999</v>
      </c>
      <c r="EQ171" s="22">
        <v>0.2030023</v>
      </c>
      <c r="ER171" s="22">
        <v>0.36414920000000001</v>
      </c>
      <c r="ES171" s="22">
        <v>0.13661999999999999</v>
      </c>
      <c r="ET171" s="22">
        <v>0.12217840000000001</v>
      </c>
      <c r="EU171" s="22">
        <v>50.543810000000001</v>
      </c>
      <c r="EV171" s="22">
        <v>50.14067</v>
      </c>
      <c r="EW171" s="22">
        <v>49.41337</v>
      </c>
      <c r="EX171" s="22">
        <v>49.700110000000002</v>
      </c>
      <c r="EY171" s="22">
        <v>49.1524</v>
      </c>
      <c r="EZ171" s="22">
        <v>49.53098</v>
      </c>
      <c r="FA171" s="22">
        <v>48.473350000000003</v>
      </c>
      <c r="FB171" s="22">
        <v>48.464129999999997</v>
      </c>
      <c r="FC171" s="22">
        <v>51.883980000000001</v>
      </c>
      <c r="FD171" s="22">
        <v>56.56127</v>
      </c>
      <c r="FE171" s="22">
        <v>60.04081</v>
      </c>
      <c r="FF171" s="22">
        <v>62.45035</v>
      </c>
      <c r="FG171" s="22">
        <v>64.053240000000002</v>
      </c>
      <c r="FH171" s="22">
        <v>64.2637</v>
      </c>
      <c r="FI171" s="22">
        <v>63.815629999999999</v>
      </c>
      <c r="FJ171" s="22">
        <v>62.851500000000001</v>
      </c>
      <c r="FK171" s="22">
        <v>61.393659999999997</v>
      </c>
      <c r="FL171" s="22">
        <v>58.859279999999998</v>
      </c>
      <c r="FM171" s="22">
        <v>56.970460000000003</v>
      </c>
      <c r="FN171" s="22">
        <v>55.88841</v>
      </c>
      <c r="FO171" s="22">
        <v>54.053170000000001</v>
      </c>
      <c r="FP171" s="22">
        <v>53.624079999999999</v>
      </c>
      <c r="FQ171" s="22">
        <v>52.439959999999999</v>
      </c>
      <c r="FR171" s="22">
        <v>51.617899999999999</v>
      </c>
      <c r="FS171" s="22">
        <v>0.96042749999999999</v>
      </c>
      <c r="FT171" s="22">
        <v>5.4689599999999998E-2</v>
      </c>
      <c r="FU171" s="22">
        <v>7.7175900000000006E-2</v>
      </c>
    </row>
    <row r="172" spans="1:177" x14ac:dyDescent="0.3">
      <c r="A172" s="13" t="s">
        <v>226</v>
      </c>
      <c r="B172" s="13" t="s">
        <v>199</v>
      </c>
      <c r="C172" s="13" t="s">
        <v>263</v>
      </c>
      <c r="D172" s="34" t="s">
        <v>234</v>
      </c>
      <c r="E172" s="23" t="s">
        <v>221</v>
      </c>
      <c r="F172" s="23">
        <v>1836</v>
      </c>
      <c r="G172" s="22">
        <v>0.84164760000000005</v>
      </c>
      <c r="H172" s="22">
        <v>0.72059890000000004</v>
      </c>
      <c r="I172" s="22">
        <v>0.67538629999999999</v>
      </c>
      <c r="J172" s="22">
        <v>0.60413879999999998</v>
      </c>
      <c r="K172" s="22">
        <v>0.65637710000000005</v>
      </c>
      <c r="L172" s="22">
        <v>0.91867600000000005</v>
      </c>
      <c r="M172" s="22">
        <v>1.208995</v>
      </c>
      <c r="N172" s="22">
        <v>0.92037720000000001</v>
      </c>
      <c r="O172" s="22">
        <v>0.16678879999999999</v>
      </c>
      <c r="P172" s="22">
        <v>-0.64813750000000003</v>
      </c>
      <c r="Q172" s="22">
        <v>-1.1762010000000001</v>
      </c>
      <c r="R172" s="22">
        <v>-1.420793</v>
      </c>
      <c r="S172" s="22">
        <v>-1.3752629999999999</v>
      </c>
      <c r="T172" s="22">
        <v>-1.2187129999999999</v>
      </c>
      <c r="U172" s="22">
        <v>-0.75923119999999999</v>
      </c>
      <c r="V172" s="22">
        <v>-9.4534000000000007E-3</v>
      </c>
      <c r="W172" s="22">
        <v>0.79898599999999997</v>
      </c>
      <c r="X172" s="22">
        <v>1.3192649999999999</v>
      </c>
      <c r="Y172" s="22">
        <v>1.451759</v>
      </c>
      <c r="Z172" s="22">
        <v>1.405769</v>
      </c>
      <c r="AA172" s="22">
        <v>1.3568659999999999</v>
      </c>
      <c r="AB172" s="22">
        <v>1.25088</v>
      </c>
      <c r="AC172" s="22">
        <v>1.1347419999999999</v>
      </c>
      <c r="AD172" s="22">
        <v>0.98737059999999999</v>
      </c>
      <c r="AE172" s="22">
        <v>-3.0120299999999999E-2</v>
      </c>
      <c r="AF172" s="22">
        <v>-0.16392010000000001</v>
      </c>
      <c r="AG172" s="22">
        <v>-0.17968629999999999</v>
      </c>
      <c r="AH172" s="22">
        <v>-0.3198281</v>
      </c>
      <c r="AI172" s="22">
        <v>-0.27438210000000002</v>
      </c>
      <c r="AJ172" s="22">
        <v>8.8760000000000002E-3</v>
      </c>
      <c r="AK172" s="22">
        <v>0.1237722</v>
      </c>
      <c r="AL172" s="22">
        <v>1.40264E-2</v>
      </c>
      <c r="AM172" s="22">
        <v>-9.3623300000000007E-2</v>
      </c>
      <c r="AN172" s="22">
        <v>-0.2218484</v>
      </c>
      <c r="AO172" s="22">
        <v>-0.25413010000000003</v>
      </c>
      <c r="AP172" s="22">
        <v>-0.2361173</v>
      </c>
      <c r="AQ172" s="22">
        <v>-0.25050679999999997</v>
      </c>
      <c r="AR172" s="22">
        <v>-0.35155589999999998</v>
      </c>
      <c r="AS172" s="22">
        <v>-0.23649510000000001</v>
      </c>
      <c r="AT172" s="22">
        <v>-0.10311529999999999</v>
      </c>
      <c r="AU172" s="22">
        <v>2.6630500000000001E-2</v>
      </c>
      <c r="AV172" s="22">
        <v>0.1004872</v>
      </c>
      <c r="AW172" s="22">
        <v>0.1225014</v>
      </c>
      <c r="AX172" s="22">
        <v>8.1098500000000004E-2</v>
      </c>
      <c r="AY172" s="22">
        <v>8.2067000000000001E-2</v>
      </c>
      <c r="AZ172" s="22">
        <v>5.9623700000000002E-2</v>
      </c>
      <c r="BA172" s="22">
        <v>7.4782000000000001E-2</v>
      </c>
      <c r="BB172" s="22">
        <v>6.0524000000000001E-2</v>
      </c>
      <c r="BC172" s="22">
        <v>1.2786E-3</v>
      </c>
      <c r="BD172" s="22">
        <v>-9.7947099999999995E-2</v>
      </c>
      <c r="BE172" s="22">
        <v>-0.1182354</v>
      </c>
      <c r="BF172" s="22">
        <v>-0.21188080000000001</v>
      </c>
      <c r="BG172" s="22">
        <v>-0.1694476</v>
      </c>
      <c r="BH172" s="22">
        <v>4.6809400000000001E-2</v>
      </c>
      <c r="BI172" s="22">
        <v>0.18447949999999999</v>
      </c>
      <c r="BJ172" s="22">
        <v>6.3274200000000003E-2</v>
      </c>
      <c r="BK172" s="22">
        <v>-2.92194E-2</v>
      </c>
      <c r="BL172" s="22">
        <v>-0.13427929999999999</v>
      </c>
      <c r="BM172" s="22">
        <v>-0.14942530000000001</v>
      </c>
      <c r="BN172" s="22">
        <v>-0.1134164</v>
      </c>
      <c r="BO172" s="22">
        <v>-0.1005634</v>
      </c>
      <c r="BP172" s="22">
        <v>-0.20734949999999999</v>
      </c>
      <c r="BQ172" s="22">
        <v>-0.12792419999999999</v>
      </c>
      <c r="BR172" s="22">
        <v>-1.0086599999999999E-2</v>
      </c>
      <c r="BS172" s="22">
        <v>9.5438599999999998E-2</v>
      </c>
      <c r="BT172" s="22">
        <v>0.1608868</v>
      </c>
      <c r="BU172" s="22">
        <v>0.1742215</v>
      </c>
      <c r="BV172" s="22">
        <v>0.1243597</v>
      </c>
      <c r="BW172" s="22">
        <v>0.1216605</v>
      </c>
      <c r="BX172" s="22">
        <v>9.7333100000000006E-2</v>
      </c>
      <c r="BY172" s="22">
        <v>0.1137079</v>
      </c>
      <c r="BZ172" s="22">
        <v>0.1025296</v>
      </c>
      <c r="CA172" s="22">
        <v>2.3025400000000001E-2</v>
      </c>
      <c r="CB172" s="22">
        <v>-5.2254299999999997E-2</v>
      </c>
      <c r="CC172" s="22">
        <v>-7.5674699999999998E-2</v>
      </c>
      <c r="CD172" s="22">
        <v>-0.13711680000000001</v>
      </c>
      <c r="CE172" s="22">
        <v>-9.6770300000000004E-2</v>
      </c>
      <c r="CF172" s="22">
        <v>7.3081999999999994E-2</v>
      </c>
      <c r="CG172" s="22">
        <v>0.22652520000000001</v>
      </c>
      <c r="CH172" s="22">
        <v>9.73831E-2</v>
      </c>
      <c r="CI172" s="22">
        <v>1.5386499999999999E-2</v>
      </c>
      <c r="CJ172" s="22">
        <v>-7.3629200000000006E-2</v>
      </c>
      <c r="CK172" s="22">
        <v>-7.6907100000000006E-2</v>
      </c>
      <c r="CL172" s="22">
        <v>-2.84342E-2</v>
      </c>
      <c r="CM172" s="22">
        <v>3.2869000000000002E-3</v>
      </c>
      <c r="CN172" s="22">
        <v>-0.1074725</v>
      </c>
      <c r="CO172" s="22">
        <v>-5.2728299999999999E-2</v>
      </c>
      <c r="CP172" s="22">
        <v>5.4344799999999999E-2</v>
      </c>
      <c r="CQ172" s="22">
        <v>0.14309479999999999</v>
      </c>
      <c r="CR172" s="22">
        <v>0.20271939999999999</v>
      </c>
      <c r="CS172" s="22">
        <v>0.2100427</v>
      </c>
      <c r="CT172" s="22">
        <v>0.15432219999999999</v>
      </c>
      <c r="CU172" s="22">
        <v>0.14908279999999999</v>
      </c>
      <c r="CV172" s="22">
        <v>0.1234505</v>
      </c>
      <c r="CW172" s="22">
        <v>0.14066780000000001</v>
      </c>
      <c r="CX172" s="22">
        <v>0.1316225</v>
      </c>
      <c r="CY172" s="22">
        <v>4.4772199999999998E-2</v>
      </c>
      <c r="CZ172" s="22">
        <v>-6.5615999999999999E-3</v>
      </c>
      <c r="DA172" s="22">
        <v>-3.3113999999999998E-2</v>
      </c>
      <c r="DB172" s="22">
        <v>-6.23528E-2</v>
      </c>
      <c r="DC172" s="22">
        <v>-2.40929E-2</v>
      </c>
      <c r="DD172" s="22">
        <v>9.9354499999999998E-2</v>
      </c>
      <c r="DE172" s="22">
        <v>0.2685709</v>
      </c>
      <c r="DF172" s="22">
        <v>0.1314921</v>
      </c>
      <c r="DG172" s="22">
        <v>5.9992400000000001E-2</v>
      </c>
      <c r="DH172" s="22">
        <v>-1.29791E-2</v>
      </c>
      <c r="DI172" s="22">
        <v>-4.3889999999999997E-3</v>
      </c>
      <c r="DJ172" s="22">
        <v>5.6548099999999997E-2</v>
      </c>
      <c r="DK172" s="22">
        <v>0.1071372</v>
      </c>
      <c r="DL172" s="22">
        <v>-7.5956000000000001E-3</v>
      </c>
      <c r="DM172" s="22">
        <v>2.2467600000000001E-2</v>
      </c>
      <c r="DN172" s="22">
        <v>0.1187763</v>
      </c>
      <c r="DO172" s="22">
        <v>0.19075110000000001</v>
      </c>
      <c r="DP172" s="22">
        <v>0.24455199999999999</v>
      </c>
      <c r="DQ172" s="22">
        <v>0.2458639</v>
      </c>
      <c r="DR172" s="22">
        <v>0.1842847</v>
      </c>
      <c r="DS172" s="22">
        <v>0.1765052</v>
      </c>
      <c r="DT172" s="22">
        <v>0.1495678</v>
      </c>
      <c r="DU172" s="22">
        <v>0.16762779999999999</v>
      </c>
      <c r="DV172" s="22">
        <v>0.16071540000000001</v>
      </c>
      <c r="DW172" s="22">
        <v>7.6171199999999994E-2</v>
      </c>
      <c r="DX172" s="22">
        <v>5.9411499999999999E-2</v>
      </c>
      <c r="DY172" s="22">
        <v>2.8336799999999999E-2</v>
      </c>
      <c r="DZ172" s="22">
        <v>4.5594599999999999E-2</v>
      </c>
      <c r="EA172" s="22">
        <v>8.08416E-2</v>
      </c>
      <c r="EB172" s="22">
        <v>0.13728789999999999</v>
      </c>
      <c r="EC172" s="22">
        <v>0.32927820000000002</v>
      </c>
      <c r="ED172" s="22">
        <v>0.18073990000000001</v>
      </c>
      <c r="EE172" s="22">
        <v>0.1243963</v>
      </c>
      <c r="EF172" s="22">
        <v>7.4590000000000004E-2</v>
      </c>
      <c r="EG172" s="22">
        <v>0.1003158</v>
      </c>
      <c r="EH172" s="22">
        <v>0.17924899999999999</v>
      </c>
      <c r="EI172" s="22">
        <v>0.25708049999999999</v>
      </c>
      <c r="EJ172" s="22">
        <v>0.13661090000000001</v>
      </c>
      <c r="EK172" s="22">
        <v>0.1310385</v>
      </c>
      <c r="EL172" s="22">
        <v>0.21180499999999999</v>
      </c>
      <c r="EM172" s="22">
        <v>0.25955909999999999</v>
      </c>
      <c r="EN172" s="22">
        <v>0.30495149999999999</v>
      </c>
      <c r="EO172" s="22">
        <v>0.29758390000000001</v>
      </c>
      <c r="EP172" s="22">
        <v>0.2275459</v>
      </c>
      <c r="EQ172" s="22">
        <v>0.2160987</v>
      </c>
      <c r="ER172" s="22">
        <v>0.1872772</v>
      </c>
      <c r="ES172" s="22">
        <v>0.2065536</v>
      </c>
      <c r="ET172" s="22">
        <v>0.20272090000000001</v>
      </c>
      <c r="EU172" s="22">
        <v>44.676189999999998</v>
      </c>
      <c r="EV172" s="22">
        <v>44.083689999999997</v>
      </c>
      <c r="EW172" s="22">
        <v>44.169879999999999</v>
      </c>
      <c r="EX172" s="22">
        <v>42.851799999999997</v>
      </c>
      <c r="EY172" s="22">
        <v>42.399799999999999</v>
      </c>
      <c r="EZ172" s="22">
        <v>41.904159999999997</v>
      </c>
      <c r="FA172" s="22">
        <v>41.805689999999998</v>
      </c>
      <c r="FB172" s="22">
        <v>41.579160000000002</v>
      </c>
      <c r="FC172" s="22">
        <v>46.757350000000002</v>
      </c>
      <c r="FD172" s="22">
        <v>53.835889999999999</v>
      </c>
      <c r="FE172" s="22">
        <v>58.282029999999999</v>
      </c>
      <c r="FF172" s="22">
        <v>60.696040000000004</v>
      </c>
      <c r="FG172" s="22">
        <v>62.287999999999997</v>
      </c>
      <c r="FH172" s="22">
        <v>63.009059999999998</v>
      </c>
      <c r="FI172" s="22">
        <v>62.914459999999998</v>
      </c>
      <c r="FJ172" s="22">
        <v>61.872070000000001</v>
      </c>
      <c r="FK172" s="22">
        <v>60.783810000000003</v>
      </c>
      <c r="FL172" s="22">
        <v>55.530520000000003</v>
      </c>
      <c r="FM172" s="22">
        <v>51.660240000000002</v>
      </c>
      <c r="FN172" s="22">
        <v>49.074089999999998</v>
      </c>
      <c r="FO172" s="22">
        <v>48.622349999999997</v>
      </c>
      <c r="FP172" s="22">
        <v>47.311039999999998</v>
      </c>
      <c r="FQ172" s="22">
        <v>46.310470000000002</v>
      </c>
      <c r="FR172" s="22">
        <v>45.902790000000003</v>
      </c>
      <c r="FS172" s="22">
        <v>1.245344</v>
      </c>
      <c r="FT172" s="22">
        <v>8.3541299999999999E-2</v>
      </c>
      <c r="FU172" s="22">
        <v>5.9859799999999998E-2</v>
      </c>
    </row>
    <row r="173" spans="1:177" x14ac:dyDescent="0.3">
      <c r="A173" s="13" t="s">
        <v>226</v>
      </c>
      <c r="B173" s="13" t="s">
        <v>199</v>
      </c>
      <c r="C173" s="13" t="s">
        <v>263</v>
      </c>
      <c r="D173" s="34" t="s">
        <v>246</v>
      </c>
      <c r="E173" s="23" t="s">
        <v>219</v>
      </c>
      <c r="F173" s="23">
        <v>3650</v>
      </c>
      <c r="G173" s="22">
        <v>1.0179069999999999</v>
      </c>
      <c r="H173" s="22">
        <v>0.83885209999999999</v>
      </c>
      <c r="I173" s="22">
        <v>0.89477669999999998</v>
      </c>
      <c r="J173" s="22">
        <v>0.76772220000000002</v>
      </c>
      <c r="K173" s="22">
        <v>0.82112090000000004</v>
      </c>
      <c r="L173" s="22">
        <v>0.98290730000000004</v>
      </c>
      <c r="M173" s="22">
        <v>1.2791889999999999</v>
      </c>
      <c r="N173" s="22">
        <v>1.011361</v>
      </c>
      <c r="O173" s="22">
        <v>0.18535299999999999</v>
      </c>
      <c r="P173" s="22">
        <v>-0.60197590000000001</v>
      </c>
      <c r="Q173" s="22">
        <v>-1.2417910000000001</v>
      </c>
      <c r="R173" s="22">
        <v>-1.389802</v>
      </c>
      <c r="S173" s="22">
        <v>-1.473284</v>
      </c>
      <c r="T173" s="22">
        <v>-1.299949</v>
      </c>
      <c r="U173" s="22">
        <v>-0.700789</v>
      </c>
      <c r="V173" s="22">
        <v>6.2477900000000003E-2</v>
      </c>
      <c r="W173" s="22">
        <v>0.94604330000000003</v>
      </c>
      <c r="X173" s="22">
        <v>1.5928059999999999</v>
      </c>
      <c r="Y173" s="22">
        <v>1.680501</v>
      </c>
      <c r="Z173" s="22">
        <v>1.716178</v>
      </c>
      <c r="AA173" s="22">
        <v>1.6188880000000001</v>
      </c>
      <c r="AB173" s="22">
        <v>1.5997220000000001</v>
      </c>
      <c r="AC173" s="22">
        <v>1.2441390000000001</v>
      </c>
      <c r="AD173" s="22">
        <v>1.187119</v>
      </c>
      <c r="AE173" s="22">
        <v>-3.5261500000000001E-2</v>
      </c>
      <c r="AF173" s="22">
        <v>-0.21262400000000001</v>
      </c>
      <c r="AG173" s="22">
        <v>-7.5328800000000001E-2</v>
      </c>
      <c r="AH173" s="22">
        <v>-0.28031430000000002</v>
      </c>
      <c r="AI173" s="22">
        <v>-0.1829385</v>
      </c>
      <c r="AJ173" s="22">
        <v>-0.1084136</v>
      </c>
      <c r="AK173" s="22">
        <v>9.7863199999999997E-2</v>
      </c>
      <c r="AL173" s="22">
        <v>-1.6353800000000002E-2</v>
      </c>
      <c r="AM173" s="22">
        <v>-0.16287270000000001</v>
      </c>
      <c r="AN173" s="22">
        <v>-0.23139019999999999</v>
      </c>
      <c r="AO173" s="22">
        <v>-0.33780830000000001</v>
      </c>
      <c r="AP173" s="22">
        <v>-0.1862057</v>
      </c>
      <c r="AQ173" s="22">
        <v>-0.2015624</v>
      </c>
      <c r="AR173" s="22">
        <v>-0.27286860000000002</v>
      </c>
      <c r="AS173" s="22">
        <v>-0.21003620000000001</v>
      </c>
      <c r="AT173" s="22">
        <v>-0.2007999</v>
      </c>
      <c r="AU173" s="22">
        <v>-0.1204959</v>
      </c>
      <c r="AV173" s="22">
        <v>6.5278600000000006E-2</v>
      </c>
      <c r="AW173" s="22">
        <v>6.5316100000000002E-2</v>
      </c>
      <c r="AX173" s="22">
        <v>0.104711</v>
      </c>
      <c r="AY173" s="22">
        <v>8.2172700000000001E-2</v>
      </c>
      <c r="AZ173" s="22">
        <v>4.6557899999999999E-2</v>
      </c>
      <c r="BA173" s="22">
        <v>-3.46746E-2</v>
      </c>
      <c r="BB173" s="22">
        <v>3.9287099999999998E-2</v>
      </c>
      <c r="BC173" s="22">
        <v>1.0234399999999999E-2</v>
      </c>
      <c r="BD173" s="22">
        <v>-0.13048580000000001</v>
      </c>
      <c r="BE173" s="22">
        <v>-1.8772E-2</v>
      </c>
      <c r="BF173" s="22">
        <v>-0.1720478</v>
      </c>
      <c r="BG173" s="22">
        <v>-0.1148486</v>
      </c>
      <c r="BH173" s="22">
        <v>-4.1290500000000001E-2</v>
      </c>
      <c r="BI173" s="22">
        <v>0.15482099999999999</v>
      </c>
      <c r="BJ173" s="22">
        <v>3.83842E-2</v>
      </c>
      <c r="BK173" s="22">
        <v>-9.2177800000000004E-2</v>
      </c>
      <c r="BL173" s="22">
        <v>-0.1323444</v>
      </c>
      <c r="BM173" s="22">
        <v>-0.20854200000000001</v>
      </c>
      <c r="BN173" s="22">
        <v>-5.5925799999999998E-2</v>
      </c>
      <c r="BO173" s="22">
        <v>-8.0897200000000002E-2</v>
      </c>
      <c r="BP173" s="22">
        <v>-0.13956540000000001</v>
      </c>
      <c r="BQ173" s="22">
        <v>-7.2439900000000002E-2</v>
      </c>
      <c r="BR173" s="22">
        <v>-6.8005399999999994E-2</v>
      </c>
      <c r="BS173" s="22">
        <v>9.5624000000000004E-3</v>
      </c>
      <c r="BT173" s="22">
        <v>0.1753508</v>
      </c>
      <c r="BU173" s="22">
        <v>0.14771960000000001</v>
      </c>
      <c r="BV173" s="22">
        <v>0.1869034</v>
      </c>
      <c r="BW173" s="22">
        <v>0.15099180000000001</v>
      </c>
      <c r="BX173" s="22">
        <v>0.18186620000000001</v>
      </c>
      <c r="BY173" s="22">
        <v>1.7715499999999999E-2</v>
      </c>
      <c r="BZ173" s="22">
        <v>0.1081362</v>
      </c>
      <c r="CA173" s="22">
        <v>4.1744700000000003E-2</v>
      </c>
      <c r="CB173" s="22">
        <v>-7.3597099999999999E-2</v>
      </c>
      <c r="CC173" s="22">
        <v>2.03991E-2</v>
      </c>
      <c r="CD173" s="22">
        <v>-9.7062899999999994E-2</v>
      </c>
      <c r="CE173" s="22">
        <v>-6.7689700000000005E-2</v>
      </c>
      <c r="CF173" s="22">
        <v>5.1986999999999997E-3</v>
      </c>
      <c r="CG173" s="22">
        <v>0.19426969999999999</v>
      </c>
      <c r="CH173" s="22">
        <v>7.6295600000000005E-2</v>
      </c>
      <c r="CI173" s="22">
        <v>-4.3214799999999998E-2</v>
      </c>
      <c r="CJ173" s="22">
        <v>-6.3745599999999999E-2</v>
      </c>
      <c r="CK173" s="22">
        <v>-0.11901249999999999</v>
      </c>
      <c r="CL173" s="22">
        <v>3.4305599999999999E-2</v>
      </c>
      <c r="CM173" s="22">
        <v>2.6752E-3</v>
      </c>
      <c r="CN173" s="22">
        <v>-4.7239999999999997E-2</v>
      </c>
      <c r="CO173" s="22">
        <v>2.2858799999999999E-2</v>
      </c>
      <c r="CP173" s="22">
        <v>2.3967700000000002E-2</v>
      </c>
      <c r="CQ173" s="22">
        <v>9.9640400000000004E-2</v>
      </c>
      <c r="CR173" s="22">
        <v>0.25158649999999999</v>
      </c>
      <c r="CS173" s="22">
        <v>0.204792</v>
      </c>
      <c r="CT173" s="22">
        <v>0.24382960000000001</v>
      </c>
      <c r="CU173" s="22">
        <v>0.19865579999999999</v>
      </c>
      <c r="CV173" s="22">
        <v>0.2755803</v>
      </c>
      <c r="CW173" s="22">
        <v>5.4000800000000002E-2</v>
      </c>
      <c r="CX173" s="22">
        <v>0.15582080000000001</v>
      </c>
      <c r="CY173" s="22">
        <v>7.3255000000000001E-2</v>
      </c>
      <c r="CZ173" s="22">
        <v>-1.6708400000000002E-2</v>
      </c>
      <c r="DA173" s="22">
        <v>5.9570199999999997E-2</v>
      </c>
      <c r="DB173" s="22">
        <v>-2.2077900000000001E-2</v>
      </c>
      <c r="DC173" s="22">
        <v>-2.0530799999999998E-2</v>
      </c>
      <c r="DD173" s="22">
        <v>5.1687999999999998E-2</v>
      </c>
      <c r="DE173" s="22">
        <v>0.2337185</v>
      </c>
      <c r="DF173" s="22">
        <v>0.114207</v>
      </c>
      <c r="DG173" s="22">
        <v>5.7482999999999996E-3</v>
      </c>
      <c r="DH173" s="22">
        <v>4.8532000000000002E-3</v>
      </c>
      <c r="DI173" s="22">
        <v>-2.9482999999999999E-2</v>
      </c>
      <c r="DJ173" s="22">
        <v>0.12453699999999999</v>
      </c>
      <c r="DK173" s="22">
        <v>8.6247500000000005E-2</v>
      </c>
      <c r="DL173" s="22">
        <v>4.5085399999999998E-2</v>
      </c>
      <c r="DM173" s="22">
        <v>0.1181576</v>
      </c>
      <c r="DN173" s="22">
        <v>0.1159408</v>
      </c>
      <c r="DO173" s="22">
        <v>0.18971840000000001</v>
      </c>
      <c r="DP173" s="22">
        <v>0.32782210000000001</v>
      </c>
      <c r="DQ173" s="22">
        <v>0.2618644</v>
      </c>
      <c r="DR173" s="22">
        <v>0.30075580000000002</v>
      </c>
      <c r="DS173" s="22">
        <v>0.2463197</v>
      </c>
      <c r="DT173" s="22">
        <v>0.36929440000000002</v>
      </c>
      <c r="DU173" s="22">
        <v>9.0286000000000005E-2</v>
      </c>
      <c r="DV173" s="22">
        <v>0.20350550000000001</v>
      </c>
      <c r="DW173" s="22">
        <v>0.11875090000000001</v>
      </c>
      <c r="DX173" s="22">
        <v>6.5429899999999999E-2</v>
      </c>
      <c r="DY173" s="22">
        <v>0.11612699999999999</v>
      </c>
      <c r="DZ173" s="22">
        <v>8.6188600000000004E-2</v>
      </c>
      <c r="EA173" s="22">
        <v>4.7559200000000003E-2</v>
      </c>
      <c r="EB173" s="22">
        <v>0.1188111</v>
      </c>
      <c r="EC173" s="22">
        <v>0.2906762</v>
      </c>
      <c r="ED173" s="22">
        <v>0.16894500000000001</v>
      </c>
      <c r="EE173" s="22">
        <v>7.64431E-2</v>
      </c>
      <c r="EF173" s="22">
        <v>0.1038989</v>
      </c>
      <c r="EG173" s="22">
        <v>9.9783300000000005E-2</v>
      </c>
      <c r="EH173" s="22">
        <v>0.25481690000000001</v>
      </c>
      <c r="EI173" s="22">
        <v>0.20691280000000001</v>
      </c>
      <c r="EJ173" s="22">
        <v>0.17838860000000001</v>
      </c>
      <c r="EK173" s="22">
        <v>0.25575389999999998</v>
      </c>
      <c r="EL173" s="22">
        <v>0.24873529999999999</v>
      </c>
      <c r="EM173" s="22">
        <v>0.31977680000000003</v>
      </c>
      <c r="EN173" s="22">
        <v>0.43789430000000001</v>
      </c>
      <c r="EO173" s="22">
        <v>0.34426790000000002</v>
      </c>
      <c r="EP173" s="22">
        <v>0.38294820000000002</v>
      </c>
      <c r="EQ173" s="22">
        <v>0.3151389</v>
      </c>
      <c r="ER173" s="22">
        <v>0.50460280000000002</v>
      </c>
      <c r="ES173" s="22">
        <v>0.1426762</v>
      </c>
      <c r="ET173" s="22">
        <v>0.2723546</v>
      </c>
      <c r="EU173" s="22">
        <v>35.962479999999999</v>
      </c>
      <c r="EV173" s="22">
        <v>40.47504</v>
      </c>
      <c r="EW173" s="22">
        <v>40.465960000000003</v>
      </c>
      <c r="EX173" s="22">
        <v>42.36965</v>
      </c>
      <c r="EY173" s="22">
        <v>36.519930000000002</v>
      </c>
      <c r="EZ173" s="22">
        <v>37.468850000000003</v>
      </c>
      <c r="FA173" s="22">
        <v>36.571620000000003</v>
      </c>
      <c r="FB173" s="22">
        <v>33.0212</v>
      </c>
      <c r="FC173" s="22">
        <v>39.397469999999998</v>
      </c>
      <c r="FD173" s="22">
        <v>47.34563</v>
      </c>
      <c r="FE173" s="22">
        <v>52.387140000000002</v>
      </c>
      <c r="FF173" s="22">
        <v>53.976660000000003</v>
      </c>
      <c r="FG173" s="22">
        <v>56.475389999999997</v>
      </c>
      <c r="FH173" s="22">
        <v>58.471870000000003</v>
      </c>
      <c r="FI173" s="22">
        <v>57.989260000000002</v>
      </c>
      <c r="FJ173" s="22">
        <v>57.005369999999999</v>
      </c>
      <c r="FK173" s="22">
        <v>54.508780000000002</v>
      </c>
      <c r="FL173" s="22">
        <v>49.003579999999999</v>
      </c>
      <c r="FM173" s="22">
        <v>46.547330000000002</v>
      </c>
      <c r="FN173" s="22">
        <v>43.46754</v>
      </c>
      <c r="FO173" s="22">
        <v>40.969990000000003</v>
      </c>
      <c r="FP173" s="22">
        <v>40.412469999999999</v>
      </c>
      <c r="FQ173" s="22">
        <v>36.478490000000001</v>
      </c>
      <c r="FR173" s="22">
        <v>38.952640000000002</v>
      </c>
      <c r="FS173" s="22">
        <v>1.426912</v>
      </c>
      <c r="FT173" s="22">
        <v>7.9034400000000005E-2</v>
      </c>
      <c r="FU173" s="22">
        <v>0.1046258</v>
      </c>
    </row>
    <row r="174" spans="1:177" x14ac:dyDescent="0.3">
      <c r="A174" s="13" t="s">
        <v>226</v>
      </c>
      <c r="B174" s="13" t="s">
        <v>199</v>
      </c>
      <c r="C174" s="13" t="s">
        <v>263</v>
      </c>
      <c r="D174" s="34" t="s">
        <v>246</v>
      </c>
      <c r="E174" s="23" t="s">
        <v>220</v>
      </c>
      <c r="F174" s="23">
        <v>1814</v>
      </c>
      <c r="G174" s="22">
        <v>1.03525</v>
      </c>
      <c r="H174" s="22">
        <v>0.84958540000000005</v>
      </c>
      <c r="I174" s="22">
        <v>0.98320189999999996</v>
      </c>
      <c r="J174" s="22">
        <v>0.84378030000000004</v>
      </c>
      <c r="K174" s="22">
        <v>0.78843430000000003</v>
      </c>
      <c r="L174" s="22">
        <v>0.72286450000000002</v>
      </c>
      <c r="M174" s="22">
        <v>1.1405609999999999</v>
      </c>
      <c r="N174" s="22">
        <v>0.88825580000000004</v>
      </c>
      <c r="O174" s="22">
        <v>0.2130058</v>
      </c>
      <c r="P174" s="22">
        <v>-0.2341096</v>
      </c>
      <c r="Q174" s="22">
        <v>-1.002108</v>
      </c>
      <c r="R174" s="22">
        <v>-0.98574039999999996</v>
      </c>
      <c r="S174" s="22">
        <v>-1.038597</v>
      </c>
      <c r="T174" s="22">
        <v>-0.7917748</v>
      </c>
      <c r="U174" s="22">
        <v>-0.1204363</v>
      </c>
      <c r="V174" s="22">
        <v>0.3914029</v>
      </c>
      <c r="W174" s="22">
        <v>1.025576</v>
      </c>
      <c r="X174" s="22">
        <v>1.543625</v>
      </c>
      <c r="Y174" s="22">
        <v>1.5638240000000001</v>
      </c>
      <c r="Z174" s="22">
        <v>1.605119</v>
      </c>
      <c r="AA174" s="22">
        <v>1.6157049999999999</v>
      </c>
      <c r="AB174" s="22">
        <v>1.808694</v>
      </c>
      <c r="AC174" s="22">
        <v>1.1809860000000001</v>
      </c>
      <c r="AD174" s="22">
        <v>1.0513490000000001</v>
      </c>
      <c r="AE174" s="22">
        <v>-6.0752300000000002E-2</v>
      </c>
      <c r="AF174" s="22">
        <v>-0.18497620000000001</v>
      </c>
      <c r="AG174" s="22">
        <v>4.0499000000000004E-3</v>
      </c>
      <c r="AH174" s="22">
        <v>-6.5542600000000006E-2</v>
      </c>
      <c r="AI174" s="22">
        <v>-0.1632265</v>
      </c>
      <c r="AJ174" s="22">
        <v>-0.3783919</v>
      </c>
      <c r="AK174" s="22">
        <v>3.2870299999999998E-2</v>
      </c>
      <c r="AL174" s="22">
        <v>-0.1201323</v>
      </c>
      <c r="AM174" s="22">
        <v>-0.27681080000000002</v>
      </c>
      <c r="AN174" s="22">
        <v>-0.1062212</v>
      </c>
      <c r="AO174" s="22">
        <v>-0.492537</v>
      </c>
      <c r="AP174" s="22">
        <v>-0.1588494</v>
      </c>
      <c r="AQ174" s="22">
        <v>-0.1207384</v>
      </c>
      <c r="AR174" s="22">
        <v>-5.3415299999999999E-2</v>
      </c>
      <c r="AS174" s="22">
        <v>2.7522000000000001E-2</v>
      </c>
      <c r="AT174" s="22">
        <v>-0.1083238</v>
      </c>
      <c r="AU174" s="22">
        <v>-0.25204359999999998</v>
      </c>
      <c r="AV174" s="22">
        <v>-0.1288098</v>
      </c>
      <c r="AW174" s="22">
        <v>-0.15487880000000001</v>
      </c>
      <c r="AX174" s="22">
        <v>-0.13167989999999999</v>
      </c>
      <c r="AY174" s="22">
        <v>-9.6559000000000002E-3</v>
      </c>
      <c r="AZ174" s="22">
        <v>-7.0676000000000003E-3</v>
      </c>
      <c r="BA174" s="22">
        <v>-0.1484346</v>
      </c>
      <c r="BB174" s="22">
        <v>-6.1234900000000002E-2</v>
      </c>
      <c r="BC174" s="22">
        <v>1.83813E-2</v>
      </c>
      <c r="BD174" s="22">
        <v>-9.6540799999999996E-2</v>
      </c>
      <c r="BE174" s="22">
        <v>8.8853199999999993E-2</v>
      </c>
      <c r="BF174" s="22">
        <v>-1.52395E-2</v>
      </c>
      <c r="BG174" s="22">
        <v>-9.5466099999999998E-2</v>
      </c>
      <c r="BH174" s="22">
        <v>-0.2519093</v>
      </c>
      <c r="BI174" s="22">
        <v>9.4393599999999994E-2</v>
      </c>
      <c r="BJ174" s="22">
        <v>-4.4756499999999998E-2</v>
      </c>
      <c r="BK174" s="22">
        <v>-0.16878009999999999</v>
      </c>
      <c r="BL174" s="22">
        <v>2.2517100000000002E-2</v>
      </c>
      <c r="BM174" s="22">
        <v>-0.29294769999999998</v>
      </c>
      <c r="BN174" s="22">
        <v>3.5761E-3</v>
      </c>
      <c r="BO174" s="22">
        <v>2.0054200000000001E-2</v>
      </c>
      <c r="BP174" s="22">
        <v>8.6425699999999994E-2</v>
      </c>
      <c r="BQ174" s="22">
        <v>0.235655</v>
      </c>
      <c r="BR174" s="22">
        <v>0.1040582</v>
      </c>
      <c r="BS174" s="22">
        <v>2.1229999999999999E-3</v>
      </c>
      <c r="BT174" s="22">
        <v>6.9214999999999999E-2</v>
      </c>
      <c r="BU174" s="22">
        <v>-8.7969999999999993E-3</v>
      </c>
      <c r="BV174" s="22">
        <v>3.3454200000000003E-2</v>
      </c>
      <c r="BW174" s="22">
        <v>0.113182</v>
      </c>
      <c r="BX174" s="22">
        <v>0.28752539999999999</v>
      </c>
      <c r="BY174" s="22">
        <v>-5.7998099999999997E-2</v>
      </c>
      <c r="BZ174" s="22">
        <v>5.0146000000000001E-3</v>
      </c>
      <c r="CA174" s="22">
        <v>7.3189000000000004E-2</v>
      </c>
      <c r="CB174" s="22">
        <v>-3.5290599999999998E-2</v>
      </c>
      <c r="CC174" s="22">
        <v>0.14758779999999999</v>
      </c>
      <c r="CD174" s="22">
        <v>1.9600200000000002E-2</v>
      </c>
      <c r="CE174" s="22">
        <v>-4.8535399999999999E-2</v>
      </c>
      <c r="CF174" s="22">
        <v>-0.1643078</v>
      </c>
      <c r="CG174" s="22">
        <v>0.1370045</v>
      </c>
      <c r="CH174" s="22">
        <v>7.4485999999999997E-3</v>
      </c>
      <c r="CI174" s="22">
        <v>-9.3958399999999997E-2</v>
      </c>
      <c r="CJ174" s="22">
        <v>0.1116808</v>
      </c>
      <c r="CK174" s="22">
        <v>-0.15471280000000001</v>
      </c>
      <c r="CL174" s="22">
        <v>0.1160716</v>
      </c>
      <c r="CM174" s="22">
        <v>0.1175667</v>
      </c>
      <c r="CN174" s="22">
        <v>0.1832791</v>
      </c>
      <c r="CO174" s="22">
        <v>0.37980720000000001</v>
      </c>
      <c r="CP174" s="22">
        <v>0.25115330000000002</v>
      </c>
      <c r="CQ174" s="22">
        <v>0.17815790000000001</v>
      </c>
      <c r="CR174" s="22">
        <v>0.20636650000000001</v>
      </c>
      <c r="CS174" s="22">
        <v>9.23789E-2</v>
      </c>
      <c r="CT174" s="22">
        <v>0.1478256</v>
      </c>
      <c r="CU174" s="22">
        <v>0.19825909999999999</v>
      </c>
      <c r="CV174" s="22">
        <v>0.49155949999999998</v>
      </c>
      <c r="CW174" s="22">
        <v>4.6379000000000004E-3</v>
      </c>
      <c r="CX174" s="22">
        <v>5.0898800000000001E-2</v>
      </c>
      <c r="CY174" s="22">
        <v>0.12799669999999999</v>
      </c>
      <c r="CZ174" s="22">
        <v>2.59595E-2</v>
      </c>
      <c r="DA174" s="22">
        <v>0.20632229999999999</v>
      </c>
      <c r="DB174" s="22">
        <v>5.4440000000000002E-2</v>
      </c>
      <c r="DC174" s="22">
        <v>-1.6046999999999999E-3</v>
      </c>
      <c r="DD174" s="22">
        <v>-7.6706300000000005E-2</v>
      </c>
      <c r="DE174" s="22">
        <v>0.17961540000000001</v>
      </c>
      <c r="DF174" s="22">
        <v>5.9653699999999997E-2</v>
      </c>
      <c r="DG174" s="22">
        <v>-1.91367E-2</v>
      </c>
      <c r="DH174" s="22">
        <v>0.20084450000000001</v>
      </c>
      <c r="DI174" s="22">
        <v>-1.64779E-2</v>
      </c>
      <c r="DJ174" s="22">
        <v>0.22856699999999999</v>
      </c>
      <c r="DK174" s="22">
        <v>0.2150793</v>
      </c>
      <c r="DL174" s="22">
        <v>0.28013250000000001</v>
      </c>
      <c r="DM174" s="22">
        <v>0.52395939999999996</v>
      </c>
      <c r="DN174" s="22">
        <v>0.3982484</v>
      </c>
      <c r="DO174" s="22">
        <v>0.35419289999999998</v>
      </c>
      <c r="DP174" s="22">
        <v>0.34351789999999999</v>
      </c>
      <c r="DQ174" s="22">
        <v>0.1935547</v>
      </c>
      <c r="DR174" s="22">
        <v>0.26219690000000001</v>
      </c>
      <c r="DS174" s="22">
        <v>0.28333629999999999</v>
      </c>
      <c r="DT174" s="22">
        <v>0.69559369999999998</v>
      </c>
      <c r="DU174" s="22">
        <v>6.7273899999999998E-2</v>
      </c>
      <c r="DV174" s="22">
        <v>9.6782999999999994E-2</v>
      </c>
      <c r="DW174" s="22">
        <v>0.20713029999999999</v>
      </c>
      <c r="DX174" s="22">
        <v>0.11439489999999999</v>
      </c>
      <c r="DY174" s="22">
        <v>0.29112569999999999</v>
      </c>
      <c r="DZ174" s="22">
        <v>0.10474310000000001</v>
      </c>
      <c r="EA174" s="22">
        <v>6.6155800000000001E-2</v>
      </c>
      <c r="EB174" s="22">
        <v>4.9776300000000002E-2</v>
      </c>
      <c r="EC174" s="22">
        <v>0.24113879999999999</v>
      </c>
      <c r="ED174" s="22">
        <v>0.1350295</v>
      </c>
      <c r="EE174" s="22">
        <v>8.8894000000000001E-2</v>
      </c>
      <c r="EF174" s="22">
        <v>0.32958280000000001</v>
      </c>
      <c r="EG174" s="22">
        <v>0.18311140000000001</v>
      </c>
      <c r="EH174" s="22">
        <v>0.39099250000000002</v>
      </c>
      <c r="EI174" s="22">
        <v>0.35587190000000002</v>
      </c>
      <c r="EJ174" s="22">
        <v>0.4199735</v>
      </c>
      <c r="EK174" s="22">
        <v>0.73209239999999998</v>
      </c>
      <c r="EL174" s="22">
        <v>0.61063029999999996</v>
      </c>
      <c r="EM174" s="22">
        <v>0.60835950000000005</v>
      </c>
      <c r="EN174" s="22">
        <v>0.54154279999999999</v>
      </c>
      <c r="EO174" s="22">
        <v>0.33963650000000001</v>
      </c>
      <c r="EP174" s="22">
        <v>0.42733110000000002</v>
      </c>
      <c r="EQ174" s="22">
        <v>0.40617409999999998</v>
      </c>
      <c r="ER174" s="22">
        <v>0.99018669999999998</v>
      </c>
      <c r="ES174" s="22">
        <v>0.1577103</v>
      </c>
      <c r="ET174" s="22">
        <v>0.1630325</v>
      </c>
      <c r="EU174" s="22">
        <v>38.94003</v>
      </c>
      <c r="EV174" s="22">
        <v>37.970019999999998</v>
      </c>
      <c r="EW174" s="22">
        <v>37.94003</v>
      </c>
      <c r="EX174" s="22">
        <v>43.760129999999997</v>
      </c>
      <c r="EY174" s="22">
        <v>35.029980000000002</v>
      </c>
      <c r="EZ174" s="22">
        <v>37.94003</v>
      </c>
      <c r="FA174" s="22">
        <v>30.11994</v>
      </c>
      <c r="FB174" s="22">
        <v>31.029979999999998</v>
      </c>
      <c r="FC174" s="22">
        <v>40.790109999999999</v>
      </c>
      <c r="FD174" s="22">
        <v>48.700159999999997</v>
      </c>
      <c r="FE174" s="22">
        <v>52.790109999999999</v>
      </c>
      <c r="FF174" s="22">
        <v>54.970019999999998</v>
      </c>
      <c r="FG174" s="22">
        <v>57.970019999999998</v>
      </c>
      <c r="FH174" s="22">
        <v>59.970019999999998</v>
      </c>
      <c r="FI174" s="22">
        <v>59</v>
      </c>
      <c r="FJ174" s="22">
        <v>58.029980000000002</v>
      </c>
      <c r="FK174" s="22">
        <v>56.029980000000002</v>
      </c>
      <c r="FL174" s="22">
        <v>53.029980000000002</v>
      </c>
      <c r="FM174" s="22">
        <v>50.11994</v>
      </c>
      <c r="FN174" s="22">
        <v>48.970019999999998</v>
      </c>
      <c r="FO174" s="22">
        <v>45.970019999999998</v>
      </c>
      <c r="FP174" s="22">
        <v>45.850079999999998</v>
      </c>
      <c r="FQ174" s="22">
        <v>39.970019999999998</v>
      </c>
      <c r="FR174" s="22">
        <v>39.910049999999998</v>
      </c>
      <c r="FS174" s="22">
        <v>2.0048689999999998</v>
      </c>
      <c r="FT174" s="22">
        <v>9.2126600000000003E-2</v>
      </c>
      <c r="FU174" s="22">
        <v>0.20774980000000001</v>
      </c>
    </row>
    <row r="175" spans="1:177" x14ac:dyDescent="0.3">
      <c r="A175" s="13" t="s">
        <v>226</v>
      </c>
      <c r="B175" s="13" t="s">
        <v>199</v>
      </c>
      <c r="C175" s="13" t="s">
        <v>263</v>
      </c>
      <c r="D175" s="34" t="s">
        <v>246</v>
      </c>
      <c r="E175" s="23" t="s">
        <v>221</v>
      </c>
      <c r="F175" s="23">
        <v>1836</v>
      </c>
      <c r="G175" s="22">
        <v>1.0324880000000001</v>
      </c>
      <c r="H175" s="22">
        <v>0.85700620000000005</v>
      </c>
      <c r="I175" s="22">
        <v>0.86632279999999995</v>
      </c>
      <c r="J175" s="22">
        <v>0.74932690000000002</v>
      </c>
      <c r="K175" s="22">
        <v>0.86954450000000005</v>
      </c>
      <c r="L175" s="22">
        <v>1.181854</v>
      </c>
      <c r="M175" s="22">
        <v>1.410955</v>
      </c>
      <c r="N175" s="22">
        <v>1.11927</v>
      </c>
      <c r="O175" s="22">
        <v>0.14704999999999999</v>
      </c>
      <c r="P175" s="22">
        <v>-0.89834670000000005</v>
      </c>
      <c r="Q175" s="22">
        <v>-1.500143</v>
      </c>
      <c r="R175" s="22">
        <v>-1.7520640000000001</v>
      </c>
      <c r="S175" s="22">
        <v>-1.855092</v>
      </c>
      <c r="T175" s="22">
        <v>-1.713387</v>
      </c>
      <c r="U175" s="22">
        <v>-1.1502559999999999</v>
      </c>
      <c r="V175" s="22">
        <v>-0.18524070000000001</v>
      </c>
      <c r="W175" s="22">
        <v>0.90117040000000004</v>
      </c>
      <c r="X175" s="22">
        <v>1.636911</v>
      </c>
      <c r="Y175" s="22">
        <v>1.7613190000000001</v>
      </c>
      <c r="Z175" s="22">
        <v>1.8068599999999999</v>
      </c>
      <c r="AA175" s="22">
        <v>1.6342719999999999</v>
      </c>
      <c r="AB175" s="22">
        <v>1.4880089999999999</v>
      </c>
      <c r="AC175" s="22">
        <v>1.287442</v>
      </c>
      <c r="AD175" s="22">
        <v>1.297226</v>
      </c>
      <c r="AE175" s="22">
        <v>-5.7334499999999997E-2</v>
      </c>
      <c r="AF175" s="22">
        <v>-0.28882210000000003</v>
      </c>
      <c r="AG175" s="22">
        <v>-0.15877279999999999</v>
      </c>
      <c r="AH175" s="22">
        <v>-0.44466410000000001</v>
      </c>
      <c r="AI175" s="22">
        <v>-0.2481622</v>
      </c>
      <c r="AJ175" s="22">
        <v>4.3869E-3</v>
      </c>
      <c r="AK175" s="22">
        <v>9.7658300000000003E-2</v>
      </c>
      <c r="AL175" s="22">
        <v>-5.1894000000000003E-3</v>
      </c>
      <c r="AM175" s="22">
        <v>-0.16783429999999999</v>
      </c>
      <c r="AN175" s="22">
        <v>-0.39738570000000001</v>
      </c>
      <c r="AO175" s="22">
        <v>-0.396399</v>
      </c>
      <c r="AP175" s="22">
        <v>-0.33099580000000001</v>
      </c>
      <c r="AQ175" s="22">
        <v>-0.36774780000000001</v>
      </c>
      <c r="AR175" s="22">
        <v>-0.517127</v>
      </c>
      <c r="AS175" s="22">
        <v>-0.48170819999999998</v>
      </c>
      <c r="AT175" s="22">
        <v>-0.40844249999999999</v>
      </c>
      <c r="AU175" s="22">
        <v>-0.18894549999999999</v>
      </c>
      <c r="AV175" s="22">
        <v>7.3809E-2</v>
      </c>
      <c r="AW175" s="22">
        <v>0.1138407</v>
      </c>
      <c r="AX175" s="22">
        <v>0.1670915</v>
      </c>
      <c r="AY175" s="22">
        <v>7.6344999999999996E-2</v>
      </c>
      <c r="AZ175" s="22">
        <v>2.5748500000000001E-2</v>
      </c>
      <c r="BA175" s="22">
        <v>-3.1209299999999999E-2</v>
      </c>
      <c r="BB175" s="22">
        <v>5.5024999999999998E-2</v>
      </c>
      <c r="BC175" s="22">
        <v>1.6345000000000001E-3</v>
      </c>
      <c r="BD175" s="22">
        <v>-0.1670818</v>
      </c>
      <c r="BE175" s="22">
        <v>-9.2344200000000001E-2</v>
      </c>
      <c r="BF175" s="22">
        <v>-0.27389429999999998</v>
      </c>
      <c r="BG175" s="22">
        <v>-0.14323279999999999</v>
      </c>
      <c r="BH175" s="22">
        <v>6.9554099999999994E-2</v>
      </c>
      <c r="BI175" s="22">
        <v>0.185089</v>
      </c>
      <c r="BJ175" s="22">
        <v>7.5129000000000001E-2</v>
      </c>
      <c r="BK175" s="22">
        <v>-7.1492100000000003E-2</v>
      </c>
      <c r="BL175" s="22">
        <v>-0.26337300000000002</v>
      </c>
      <c r="BM175" s="22">
        <v>-0.22521469999999999</v>
      </c>
      <c r="BN175" s="22">
        <v>-0.14161670000000001</v>
      </c>
      <c r="BO175" s="22">
        <v>-0.18823970000000001</v>
      </c>
      <c r="BP175" s="22">
        <v>-0.32207809999999998</v>
      </c>
      <c r="BQ175" s="22">
        <v>-0.31915179999999999</v>
      </c>
      <c r="BR175" s="22">
        <v>-0.24017369999999999</v>
      </c>
      <c r="BS175" s="22">
        <v>-4.4276799999999998E-2</v>
      </c>
      <c r="BT175" s="22">
        <v>0.20253679999999999</v>
      </c>
      <c r="BU175" s="22">
        <v>0.21259649999999999</v>
      </c>
      <c r="BV175" s="22">
        <v>0.25707639999999998</v>
      </c>
      <c r="BW175" s="22">
        <v>0.15593219999999999</v>
      </c>
      <c r="BX175" s="22">
        <v>0.1032622</v>
      </c>
      <c r="BY175" s="22">
        <v>3.67298E-2</v>
      </c>
      <c r="BZ175" s="22">
        <v>0.16154769999999999</v>
      </c>
      <c r="CA175" s="22">
        <v>4.2476300000000002E-2</v>
      </c>
      <c r="CB175" s="22">
        <v>-8.2764799999999999E-2</v>
      </c>
      <c r="CC175" s="22">
        <v>-4.6336000000000002E-2</v>
      </c>
      <c r="CD175" s="22">
        <v>-0.1556196</v>
      </c>
      <c r="CE175" s="22">
        <v>-7.05591E-2</v>
      </c>
      <c r="CF175" s="22">
        <v>0.11468879999999999</v>
      </c>
      <c r="CG175" s="22">
        <v>0.24564330000000001</v>
      </c>
      <c r="CH175" s="22">
        <v>0.1307574</v>
      </c>
      <c r="CI175" s="22">
        <v>-4.7657000000000003E-3</v>
      </c>
      <c r="CJ175" s="22">
        <v>-0.17055629999999999</v>
      </c>
      <c r="CK175" s="22">
        <v>-0.106653</v>
      </c>
      <c r="CL175" s="22">
        <v>-1.0453199999999999E-2</v>
      </c>
      <c r="CM175" s="22">
        <v>-6.3912899999999995E-2</v>
      </c>
      <c r="CN175" s="22">
        <v>-0.18698790000000001</v>
      </c>
      <c r="CO175" s="22">
        <v>-0.20656579999999999</v>
      </c>
      <c r="CP175" s="22">
        <v>-0.1236312</v>
      </c>
      <c r="CQ175" s="22">
        <v>5.5920200000000003E-2</v>
      </c>
      <c r="CR175" s="22">
        <v>0.29169339999999999</v>
      </c>
      <c r="CS175" s="22">
        <v>0.28099449999999998</v>
      </c>
      <c r="CT175" s="22">
        <v>0.31939960000000001</v>
      </c>
      <c r="CU175" s="22">
        <v>0.21105409999999999</v>
      </c>
      <c r="CV175" s="22">
        <v>0.1569479</v>
      </c>
      <c r="CW175" s="22">
        <v>8.3784200000000003E-2</v>
      </c>
      <c r="CX175" s="22">
        <v>0.2353249</v>
      </c>
      <c r="CY175" s="22">
        <v>8.3318100000000006E-2</v>
      </c>
      <c r="CZ175" s="22">
        <v>1.5522000000000001E-3</v>
      </c>
      <c r="DA175" s="22">
        <v>-3.278E-4</v>
      </c>
      <c r="DB175" s="22">
        <v>-3.73449E-2</v>
      </c>
      <c r="DC175" s="22">
        <v>2.1147000000000002E-3</v>
      </c>
      <c r="DD175" s="22">
        <v>0.1598234</v>
      </c>
      <c r="DE175" s="22">
        <v>0.30619750000000001</v>
      </c>
      <c r="DF175" s="22">
        <v>0.18638569999999999</v>
      </c>
      <c r="DG175" s="22">
        <v>6.19607E-2</v>
      </c>
      <c r="DH175" s="22">
        <v>-7.7739600000000006E-2</v>
      </c>
      <c r="DI175" s="22">
        <v>1.1908699999999999E-2</v>
      </c>
      <c r="DJ175" s="22">
        <v>0.1207102</v>
      </c>
      <c r="DK175" s="22">
        <v>6.04139E-2</v>
      </c>
      <c r="DL175" s="22">
        <v>-5.1897600000000002E-2</v>
      </c>
      <c r="DM175" s="22">
        <v>-9.3979800000000002E-2</v>
      </c>
      <c r="DN175" s="22">
        <v>-7.0886999999999999E-3</v>
      </c>
      <c r="DO175" s="22">
        <v>0.15611729999999999</v>
      </c>
      <c r="DP175" s="22">
        <v>0.38084990000000002</v>
      </c>
      <c r="DQ175" s="22">
        <v>0.3493926</v>
      </c>
      <c r="DR175" s="22">
        <v>0.38172279999999997</v>
      </c>
      <c r="DS175" s="22">
        <v>0.26617600000000002</v>
      </c>
      <c r="DT175" s="22">
        <v>0.2106336</v>
      </c>
      <c r="DU175" s="22">
        <v>0.1308386</v>
      </c>
      <c r="DV175" s="22">
        <v>0.30910219999999999</v>
      </c>
      <c r="DW175" s="22">
        <v>0.1422872</v>
      </c>
      <c r="DX175" s="22">
        <v>0.1232925</v>
      </c>
      <c r="DY175" s="22">
        <v>6.6100800000000001E-2</v>
      </c>
      <c r="DZ175" s="22">
        <v>0.13342490000000001</v>
      </c>
      <c r="EA175" s="22">
        <v>0.107044</v>
      </c>
      <c r="EB175" s="22">
        <v>0.22499069999999999</v>
      </c>
      <c r="EC175" s="22">
        <v>0.39362829999999999</v>
      </c>
      <c r="ED175" s="22">
        <v>0.2667041</v>
      </c>
      <c r="EE175" s="22">
        <v>0.158303</v>
      </c>
      <c r="EF175" s="22">
        <v>5.62731E-2</v>
      </c>
      <c r="EG175" s="22">
        <v>0.18309300000000001</v>
      </c>
      <c r="EH175" s="22">
        <v>0.31008940000000002</v>
      </c>
      <c r="EI175" s="22">
        <v>0.239922</v>
      </c>
      <c r="EJ175" s="22">
        <v>0.14315130000000001</v>
      </c>
      <c r="EK175" s="22">
        <v>6.8576499999999999E-2</v>
      </c>
      <c r="EL175" s="22">
        <v>0.1611802</v>
      </c>
      <c r="EM175" s="22">
        <v>0.300786</v>
      </c>
      <c r="EN175" s="22">
        <v>0.50957770000000002</v>
      </c>
      <c r="EO175" s="22">
        <v>0.4481484</v>
      </c>
      <c r="EP175" s="22">
        <v>0.4717076</v>
      </c>
      <c r="EQ175" s="22">
        <v>0.34576319999999999</v>
      </c>
      <c r="ER175" s="22">
        <v>0.28814719999999999</v>
      </c>
      <c r="ES175" s="22">
        <v>0.1987776</v>
      </c>
      <c r="ET175" s="22">
        <v>0.41562480000000002</v>
      </c>
      <c r="EU175" s="22">
        <v>33</v>
      </c>
      <c r="EV175" s="22">
        <v>42.967579999999998</v>
      </c>
      <c r="EW175" s="22">
        <v>42.97916</v>
      </c>
      <c r="EX175" s="22">
        <v>40.986109999999996</v>
      </c>
      <c r="EY175" s="22">
        <v>38.002310000000001</v>
      </c>
      <c r="EZ175" s="22">
        <v>37</v>
      </c>
      <c r="FA175" s="22">
        <v>42.990740000000002</v>
      </c>
      <c r="FB175" s="22">
        <v>35.002310000000001</v>
      </c>
      <c r="FC175" s="22">
        <v>38.011580000000002</v>
      </c>
      <c r="FD175" s="22">
        <v>45.997689999999999</v>
      </c>
      <c r="FE175" s="22">
        <v>51.986109999999996</v>
      </c>
      <c r="FF175" s="22">
        <v>52.988419999999998</v>
      </c>
      <c r="FG175" s="22">
        <v>54.988419999999998</v>
      </c>
      <c r="FH175" s="22">
        <v>56.981470000000002</v>
      </c>
      <c r="FI175" s="22">
        <v>56.983789999999999</v>
      </c>
      <c r="FJ175" s="22">
        <v>55.986109999999996</v>
      </c>
      <c r="FK175" s="22">
        <v>52.995370000000001</v>
      </c>
      <c r="FL175" s="22">
        <v>44.997689999999999</v>
      </c>
      <c r="FM175" s="22">
        <v>42.993049999999997</v>
      </c>
      <c r="FN175" s="22">
        <v>37.993049999999997</v>
      </c>
      <c r="FO175" s="22">
        <v>35.995370000000001</v>
      </c>
      <c r="FP175" s="22">
        <v>35.002310000000001</v>
      </c>
      <c r="FQ175" s="22">
        <v>33.004629999999999</v>
      </c>
      <c r="FR175" s="22">
        <v>38</v>
      </c>
      <c r="FS175" s="22">
        <v>1.9313340000000001</v>
      </c>
      <c r="FT175" s="22">
        <v>0.11387659999999999</v>
      </c>
      <c r="FU175" s="22">
        <v>0.1116789</v>
      </c>
    </row>
    <row r="176" spans="1:177" x14ac:dyDescent="0.3">
      <c r="A176" s="13" t="s">
        <v>226</v>
      </c>
      <c r="B176" s="13" t="s">
        <v>199</v>
      </c>
      <c r="C176" s="13" t="s">
        <v>263</v>
      </c>
      <c r="D176" s="34" t="s">
        <v>235</v>
      </c>
      <c r="E176" s="23" t="s">
        <v>219</v>
      </c>
      <c r="F176" s="23">
        <v>5836</v>
      </c>
      <c r="G176" s="22">
        <v>0.88590460000000004</v>
      </c>
      <c r="H176" s="22">
        <v>0.80289699999999997</v>
      </c>
      <c r="I176" s="22">
        <v>0.69606080000000004</v>
      </c>
      <c r="J176" s="22">
        <v>0.68977120000000003</v>
      </c>
      <c r="K176" s="22">
        <v>0.66222919999999996</v>
      </c>
      <c r="L176" s="22">
        <v>0.67662999999999995</v>
      </c>
      <c r="M176" s="22">
        <v>0.68837930000000003</v>
      </c>
      <c r="N176" s="22">
        <v>0.48404069999999999</v>
      </c>
      <c r="O176" s="22">
        <v>2.3874999999999999E-3</v>
      </c>
      <c r="P176" s="22">
        <v>-0.68121799999999999</v>
      </c>
      <c r="Q176" s="22">
        <v>-1.2563279999999999</v>
      </c>
      <c r="R176" s="22">
        <v>-1.629194</v>
      </c>
      <c r="S176" s="22">
        <v>-1.7298290000000001</v>
      </c>
      <c r="T176" s="22">
        <v>-1.6244719999999999</v>
      </c>
      <c r="U176" s="22">
        <v>-1.3513930000000001</v>
      </c>
      <c r="V176" s="22">
        <v>-0.84672270000000005</v>
      </c>
      <c r="W176" s="22">
        <v>-0.2184951</v>
      </c>
      <c r="X176" s="22">
        <v>0.54535339999999999</v>
      </c>
      <c r="Y176" s="22">
        <v>1.124028</v>
      </c>
      <c r="Z176" s="22">
        <v>1.4271020000000001</v>
      </c>
      <c r="AA176" s="22">
        <v>1.508119</v>
      </c>
      <c r="AB176" s="22">
        <v>1.4547380000000001</v>
      </c>
      <c r="AC176" s="22">
        <v>1.260904</v>
      </c>
      <c r="AD176" s="22">
        <v>1.0155799999999999</v>
      </c>
      <c r="AE176" s="22">
        <v>-0.11178730000000001</v>
      </c>
      <c r="AF176" s="22">
        <v>-9.7149600000000003E-2</v>
      </c>
      <c r="AG176" s="22">
        <v>-0.1391386</v>
      </c>
      <c r="AH176" s="22">
        <v>-6.2685500000000005E-2</v>
      </c>
      <c r="AI176" s="22">
        <v>-4.6249699999999998E-2</v>
      </c>
      <c r="AJ176" s="22">
        <v>-3.1974700000000002E-2</v>
      </c>
      <c r="AK176" s="22">
        <v>-1.3309E-2</v>
      </c>
      <c r="AL176" s="22">
        <v>-3.005E-2</v>
      </c>
      <c r="AM176" s="22">
        <v>-6.8878400000000006E-2</v>
      </c>
      <c r="AN176" s="22">
        <v>-9.6218899999999996E-2</v>
      </c>
      <c r="AO176" s="22">
        <v>-0.1397882</v>
      </c>
      <c r="AP176" s="22">
        <v>-0.18045430000000001</v>
      </c>
      <c r="AQ176" s="22">
        <v>-0.1233751</v>
      </c>
      <c r="AR176" s="22">
        <v>-0.1114193</v>
      </c>
      <c r="AS176" s="22">
        <v>-0.1138332</v>
      </c>
      <c r="AT176" s="22">
        <v>-5.50229E-2</v>
      </c>
      <c r="AU176" s="22">
        <v>4.3690100000000003E-2</v>
      </c>
      <c r="AV176" s="22">
        <v>8.2400799999999996E-2</v>
      </c>
      <c r="AW176" s="22">
        <v>4.6607700000000002E-2</v>
      </c>
      <c r="AX176" s="22">
        <v>4.2585199999999997E-2</v>
      </c>
      <c r="AY176" s="22">
        <v>5.7882000000000003E-2</v>
      </c>
      <c r="AZ176" s="22">
        <v>1.6533099999999998E-2</v>
      </c>
      <c r="BA176" s="22">
        <v>-1.9910299999999999E-2</v>
      </c>
      <c r="BB176" s="22">
        <v>-7.54359E-2</v>
      </c>
      <c r="BC176" s="22">
        <v>-7.0628200000000002E-2</v>
      </c>
      <c r="BD176" s="22">
        <v>-5.8082300000000003E-2</v>
      </c>
      <c r="BE176" s="22">
        <v>-9.3054899999999996E-2</v>
      </c>
      <c r="BF176" s="22">
        <v>-3.1910000000000001E-2</v>
      </c>
      <c r="BG176" s="22">
        <v>-2.2566900000000001E-2</v>
      </c>
      <c r="BH176" s="22">
        <v>-1.0569200000000001E-2</v>
      </c>
      <c r="BI176" s="22">
        <v>1.26848E-2</v>
      </c>
      <c r="BJ176" s="22">
        <v>4.9229999999999999E-4</v>
      </c>
      <c r="BK176" s="22">
        <v>-3.5177300000000002E-2</v>
      </c>
      <c r="BL176" s="22">
        <v>-5.36195E-2</v>
      </c>
      <c r="BM176" s="22">
        <v>-8.5423299999999994E-2</v>
      </c>
      <c r="BN176" s="22">
        <v>-0.1192751</v>
      </c>
      <c r="BO176" s="22">
        <v>-6.6468200000000005E-2</v>
      </c>
      <c r="BP176" s="22">
        <v>-5.5329999999999997E-2</v>
      </c>
      <c r="BQ176" s="22">
        <v>-5.72043E-2</v>
      </c>
      <c r="BR176" s="22">
        <v>3.9855999999999997E-3</v>
      </c>
      <c r="BS176" s="22">
        <v>0.10217519999999999</v>
      </c>
      <c r="BT176" s="22">
        <v>0.1366676</v>
      </c>
      <c r="BU176" s="22">
        <v>0.1011416</v>
      </c>
      <c r="BV176" s="22">
        <v>9.4913800000000006E-2</v>
      </c>
      <c r="BW176" s="22">
        <v>0.1058294</v>
      </c>
      <c r="BX176" s="22">
        <v>6.3877199999999995E-2</v>
      </c>
      <c r="BY176" s="22">
        <v>2.7484700000000001E-2</v>
      </c>
      <c r="BZ176" s="22">
        <v>-3.1444E-2</v>
      </c>
      <c r="CA176" s="22">
        <v>-4.2121400000000003E-2</v>
      </c>
      <c r="CB176" s="22">
        <v>-3.10245E-2</v>
      </c>
      <c r="CC176" s="22">
        <v>-6.1137499999999997E-2</v>
      </c>
      <c r="CD176" s="22">
        <v>-1.0595E-2</v>
      </c>
      <c r="CE176" s="22">
        <v>-6.1643000000000002E-3</v>
      </c>
      <c r="CF176" s="22">
        <v>4.2561999999999999E-3</v>
      </c>
      <c r="CG176" s="22">
        <v>3.0688E-2</v>
      </c>
      <c r="CH176" s="22">
        <v>2.16458E-2</v>
      </c>
      <c r="CI176" s="22">
        <v>-1.18361E-2</v>
      </c>
      <c r="CJ176" s="22">
        <v>-2.4115299999999999E-2</v>
      </c>
      <c r="CK176" s="22">
        <v>-4.7770300000000002E-2</v>
      </c>
      <c r="CL176" s="22">
        <v>-7.6902600000000002E-2</v>
      </c>
      <c r="CM176" s="22">
        <v>-2.7054700000000001E-2</v>
      </c>
      <c r="CN176" s="22">
        <v>-1.6482799999999999E-2</v>
      </c>
      <c r="CO176" s="22">
        <v>-1.7983300000000001E-2</v>
      </c>
      <c r="CP176" s="22">
        <v>4.4854600000000001E-2</v>
      </c>
      <c r="CQ176" s="22">
        <v>0.1426818</v>
      </c>
      <c r="CR176" s="22">
        <v>0.17425260000000001</v>
      </c>
      <c r="CS176" s="22">
        <v>0.13891149999999999</v>
      </c>
      <c r="CT176" s="22">
        <v>0.13115640000000001</v>
      </c>
      <c r="CU176" s="22">
        <v>0.13903750000000001</v>
      </c>
      <c r="CV176" s="22">
        <v>9.6667500000000003E-2</v>
      </c>
      <c r="CW176" s="22">
        <v>6.03104E-2</v>
      </c>
      <c r="CX176" s="22">
        <v>-9.7539999999999996E-4</v>
      </c>
      <c r="CY176" s="22">
        <v>-1.36147E-2</v>
      </c>
      <c r="CZ176" s="22">
        <v>-3.9665999999999998E-3</v>
      </c>
      <c r="DA176" s="22">
        <v>-2.9220099999999999E-2</v>
      </c>
      <c r="DB176" s="22">
        <v>1.072E-2</v>
      </c>
      <c r="DC176" s="22">
        <v>1.0238300000000001E-2</v>
      </c>
      <c r="DD176" s="22">
        <v>1.9081600000000001E-2</v>
      </c>
      <c r="DE176" s="22">
        <v>4.86913E-2</v>
      </c>
      <c r="DF176" s="22">
        <v>4.2799299999999998E-2</v>
      </c>
      <c r="DG176" s="22">
        <v>1.15052E-2</v>
      </c>
      <c r="DH176" s="22">
        <v>5.3889000000000003E-3</v>
      </c>
      <c r="DI176" s="22">
        <v>-1.0117299999999999E-2</v>
      </c>
      <c r="DJ176" s="22">
        <v>-3.4530100000000001E-2</v>
      </c>
      <c r="DK176" s="22">
        <v>1.23588E-2</v>
      </c>
      <c r="DL176" s="22">
        <v>2.23644E-2</v>
      </c>
      <c r="DM176" s="22">
        <v>2.1237700000000002E-2</v>
      </c>
      <c r="DN176" s="22">
        <v>8.57237E-2</v>
      </c>
      <c r="DO176" s="22">
        <v>0.1831884</v>
      </c>
      <c r="DP176" s="22">
        <v>0.21183759999999999</v>
      </c>
      <c r="DQ176" s="22">
        <v>0.17668149999999999</v>
      </c>
      <c r="DR176" s="22">
        <v>0.16739899999999999</v>
      </c>
      <c r="DS176" s="22">
        <v>0.1722457</v>
      </c>
      <c r="DT176" s="22">
        <v>0.12945789999999999</v>
      </c>
      <c r="DU176" s="22">
        <v>9.3136099999999999E-2</v>
      </c>
      <c r="DV176" s="22">
        <v>2.9493200000000001E-2</v>
      </c>
      <c r="DW176" s="22">
        <v>2.75445E-2</v>
      </c>
      <c r="DX176" s="22">
        <v>3.5100600000000003E-2</v>
      </c>
      <c r="DY176" s="22">
        <v>1.6863599999999999E-2</v>
      </c>
      <c r="DZ176" s="22">
        <v>4.1495400000000002E-2</v>
      </c>
      <c r="EA176" s="22">
        <v>3.3921100000000003E-2</v>
      </c>
      <c r="EB176" s="22">
        <v>4.0487000000000002E-2</v>
      </c>
      <c r="EC176" s="22">
        <v>7.4685100000000004E-2</v>
      </c>
      <c r="ED176" s="22">
        <v>7.3341600000000007E-2</v>
      </c>
      <c r="EE176" s="22">
        <v>4.5206299999999998E-2</v>
      </c>
      <c r="EF176" s="22">
        <v>4.7988299999999998E-2</v>
      </c>
      <c r="EG176" s="22">
        <v>4.4247599999999998E-2</v>
      </c>
      <c r="EH176" s="22">
        <v>2.6649099999999998E-2</v>
      </c>
      <c r="EI176" s="22">
        <v>6.9265699999999999E-2</v>
      </c>
      <c r="EJ176" s="22">
        <v>7.8453700000000001E-2</v>
      </c>
      <c r="EK176" s="22">
        <v>7.7866699999999997E-2</v>
      </c>
      <c r="EL176" s="22">
        <v>0.1447321</v>
      </c>
      <c r="EM176" s="22">
        <v>0.24167350000000001</v>
      </c>
      <c r="EN176" s="22">
        <v>0.26610440000000002</v>
      </c>
      <c r="EO176" s="22">
        <v>0.23121530000000001</v>
      </c>
      <c r="EP176" s="22">
        <v>0.21972749999999999</v>
      </c>
      <c r="EQ176" s="22">
        <v>0.220193</v>
      </c>
      <c r="ER176" s="22">
        <v>0.17680199999999999</v>
      </c>
      <c r="ES176" s="22">
        <v>0.1405312</v>
      </c>
      <c r="ET176" s="22">
        <v>7.3485099999999998E-2</v>
      </c>
      <c r="EU176" s="22">
        <v>62.739429999999999</v>
      </c>
      <c r="EV176" s="22">
        <v>62.251539999999999</v>
      </c>
      <c r="EW176" s="22">
        <v>61.613410000000002</v>
      </c>
      <c r="EX176" s="22">
        <v>61.018810000000002</v>
      </c>
      <c r="EY176" s="22">
        <v>60.761240000000001</v>
      </c>
      <c r="EZ176" s="22">
        <v>60.320099999999996</v>
      </c>
      <c r="FA176" s="22">
        <v>60.321710000000003</v>
      </c>
      <c r="FB176" s="22">
        <v>62.176740000000002</v>
      </c>
      <c r="FC176" s="22">
        <v>66.498189999999994</v>
      </c>
      <c r="FD176" s="22">
        <v>71.214320000000001</v>
      </c>
      <c r="FE176" s="22">
        <v>75.946280000000002</v>
      </c>
      <c r="FF176" s="22">
        <v>79.209040000000002</v>
      </c>
      <c r="FG176" s="22">
        <v>81.317189999999997</v>
      </c>
      <c r="FH176" s="22">
        <v>82.634569999999997</v>
      </c>
      <c r="FI176" s="22">
        <v>82.792360000000002</v>
      </c>
      <c r="FJ176" s="22">
        <v>82.181830000000005</v>
      </c>
      <c r="FK176" s="22">
        <v>81.111249999999998</v>
      </c>
      <c r="FL176" s="22">
        <v>79.197469999999996</v>
      </c>
      <c r="FM176" s="22">
        <v>76.633250000000004</v>
      </c>
      <c r="FN176" s="22">
        <v>72.965649999999997</v>
      </c>
      <c r="FO176" s="22">
        <v>68.444050000000004</v>
      </c>
      <c r="FP176" s="22">
        <v>65.676929999999999</v>
      </c>
      <c r="FQ176" s="22">
        <v>64.185230000000004</v>
      </c>
      <c r="FR176" s="22">
        <v>63.439549999999997</v>
      </c>
      <c r="FS176" s="22">
        <v>0.80042139999999995</v>
      </c>
      <c r="FT176" s="22">
        <v>3.8658499999999998E-2</v>
      </c>
      <c r="FU176" s="22">
        <v>6.0971600000000001E-2</v>
      </c>
    </row>
    <row r="177" spans="1:177" x14ac:dyDescent="0.3">
      <c r="A177" s="13" t="s">
        <v>226</v>
      </c>
      <c r="B177" s="13" t="s">
        <v>199</v>
      </c>
      <c r="C177" s="13" t="s">
        <v>263</v>
      </c>
      <c r="D177" s="34" t="s">
        <v>235</v>
      </c>
      <c r="E177" s="23" t="s">
        <v>220</v>
      </c>
      <c r="F177" s="23">
        <v>2903</v>
      </c>
      <c r="G177" s="22">
        <v>0.88679359999999996</v>
      </c>
      <c r="H177" s="22">
        <v>0.80920289999999995</v>
      </c>
      <c r="I177" s="22">
        <v>0.76898880000000003</v>
      </c>
      <c r="J177" s="22">
        <v>0.70018400000000003</v>
      </c>
      <c r="K177" s="22">
        <v>0.6618387</v>
      </c>
      <c r="L177" s="22">
        <v>0.64960300000000004</v>
      </c>
      <c r="M177" s="22">
        <v>0.65075959999999999</v>
      </c>
      <c r="N177" s="22">
        <v>0.45513189999999998</v>
      </c>
      <c r="O177" s="22">
        <v>0.1187289</v>
      </c>
      <c r="P177" s="22">
        <v>-0.48909419999999998</v>
      </c>
      <c r="Q177" s="22">
        <v>-1.041463</v>
      </c>
      <c r="R177" s="22">
        <v>-1.4511590000000001</v>
      </c>
      <c r="S177" s="22">
        <v>-1.5350999999999999</v>
      </c>
      <c r="T177" s="22">
        <v>-1.4863900000000001</v>
      </c>
      <c r="U177" s="22">
        <v>-1.2411209999999999</v>
      </c>
      <c r="V177" s="22">
        <v>-0.79009269999999998</v>
      </c>
      <c r="W177" s="22">
        <v>-0.29967260000000001</v>
      </c>
      <c r="X177" s="22">
        <v>0.40912670000000001</v>
      </c>
      <c r="Y177" s="22">
        <v>0.96437550000000005</v>
      </c>
      <c r="Z177" s="22">
        <v>1.234111</v>
      </c>
      <c r="AA177" s="22">
        <v>1.3749279999999999</v>
      </c>
      <c r="AB177" s="22">
        <v>1.3498790000000001</v>
      </c>
      <c r="AC177" s="22">
        <v>1.171413</v>
      </c>
      <c r="AD177" s="22">
        <v>0.93626259999999994</v>
      </c>
      <c r="AE177" s="22">
        <v>-0.1427852</v>
      </c>
      <c r="AF177" s="22">
        <v>-0.1410535</v>
      </c>
      <c r="AG177" s="22">
        <v>-8.6002200000000001E-2</v>
      </c>
      <c r="AH177" s="22">
        <v>-5.8564699999999997E-2</v>
      </c>
      <c r="AI177" s="22">
        <v>-3.9332199999999998E-2</v>
      </c>
      <c r="AJ177" s="22">
        <v>-4.7611800000000003E-2</v>
      </c>
      <c r="AK177" s="22">
        <v>-4.5157900000000001E-2</v>
      </c>
      <c r="AL177" s="22">
        <v>-0.1129947</v>
      </c>
      <c r="AM177" s="22">
        <v>-0.13370499999999999</v>
      </c>
      <c r="AN177" s="22">
        <v>-0.1882009</v>
      </c>
      <c r="AO177" s="22">
        <v>-0.264405</v>
      </c>
      <c r="AP177" s="22">
        <v>-0.34728219999999999</v>
      </c>
      <c r="AQ177" s="22">
        <v>-0.200793</v>
      </c>
      <c r="AR177" s="22">
        <v>-0.1675616</v>
      </c>
      <c r="AS177" s="22">
        <v>-9.9908800000000006E-2</v>
      </c>
      <c r="AT177" s="22">
        <v>4.7189999999999998E-4</v>
      </c>
      <c r="AU177" s="22">
        <v>1.42801E-2</v>
      </c>
      <c r="AV177" s="22">
        <v>4.59735E-2</v>
      </c>
      <c r="AW177" s="22">
        <v>5.0594000000000004E-3</v>
      </c>
      <c r="AX177" s="22">
        <v>-6.6400700000000007E-2</v>
      </c>
      <c r="AY177" s="22">
        <v>-9.9725000000000005E-3</v>
      </c>
      <c r="AZ177" s="22">
        <v>-3.5827699999999997E-2</v>
      </c>
      <c r="BA177" s="22">
        <v>-7.3158100000000004E-2</v>
      </c>
      <c r="BB177" s="22">
        <v>-0.1345478</v>
      </c>
      <c r="BC177" s="22">
        <v>-7.7660000000000007E-2</v>
      </c>
      <c r="BD177" s="22">
        <v>-7.0606500000000003E-2</v>
      </c>
      <c r="BE177" s="22">
        <v>-2.3233E-2</v>
      </c>
      <c r="BF177" s="22">
        <v>-1.43222E-2</v>
      </c>
      <c r="BG177" s="22">
        <v>-5.3914000000000002E-3</v>
      </c>
      <c r="BH177" s="22">
        <v>-1.2743900000000001E-2</v>
      </c>
      <c r="BI177" s="22">
        <v>-1.10534E-2</v>
      </c>
      <c r="BJ177" s="22">
        <v>-7.1452600000000005E-2</v>
      </c>
      <c r="BK177" s="22">
        <v>-7.2106900000000002E-2</v>
      </c>
      <c r="BL177" s="22">
        <v>-0.1095194</v>
      </c>
      <c r="BM177" s="22">
        <v>-0.1634727</v>
      </c>
      <c r="BN177" s="22">
        <v>-0.2350621</v>
      </c>
      <c r="BO177" s="22">
        <v>-0.1190295</v>
      </c>
      <c r="BP177" s="22">
        <v>-9.7725500000000007E-2</v>
      </c>
      <c r="BQ177" s="22">
        <v>-3.8712000000000003E-2</v>
      </c>
      <c r="BR177" s="22">
        <v>5.8260100000000002E-2</v>
      </c>
      <c r="BS177" s="22">
        <v>7.1449600000000002E-2</v>
      </c>
      <c r="BT177" s="22">
        <v>0.1092282</v>
      </c>
      <c r="BU177" s="22">
        <v>8.6132100000000003E-2</v>
      </c>
      <c r="BV177" s="22">
        <v>2.7704800000000002E-2</v>
      </c>
      <c r="BW177" s="22">
        <v>7.0734599999999995E-2</v>
      </c>
      <c r="BX177" s="22">
        <v>4.3074000000000001E-2</v>
      </c>
      <c r="BY177" s="22">
        <v>3.6390000000000001E-4</v>
      </c>
      <c r="BZ177" s="22">
        <v>-7.0462200000000003E-2</v>
      </c>
      <c r="CA177" s="22">
        <v>-3.2554399999999997E-2</v>
      </c>
      <c r="CB177" s="22">
        <v>-2.18151E-2</v>
      </c>
      <c r="CC177" s="22">
        <v>2.02408E-2</v>
      </c>
      <c r="CD177" s="22">
        <v>1.6320100000000001E-2</v>
      </c>
      <c r="CE177" s="22">
        <v>1.8115800000000001E-2</v>
      </c>
      <c r="CF177" s="22">
        <v>1.14054E-2</v>
      </c>
      <c r="CG177" s="22">
        <v>1.25673E-2</v>
      </c>
      <c r="CH177" s="22">
        <v>-4.2680599999999999E-2</v>
      </c>
      <c r="CI177" s="22">
        <v>-2.94442E-2</v>
      </c>
      <c r="CJ177" s="22">
        <v>-5.5024799999999999E-2</v>
      </c>
      <c r="CK177" s="22">
        <v>-9.3567399999999995E-2</v>
      </c>
      <c r="CL177" s="22">
        <v>-0.1573388</v>
      </c>
      <c r="CM177" s="22">
        <v>-6.2400400000000002E-2</v>
      </c>
      <c r="CN177" s="22">
        <v>-4.9357199999999997E-2</v>
      </c>
      <c r="CO177" s="22">
        <v>3.6727999999999999E-3</v>
      </c>
      <c r="CP177" s="22">
        <v>9.8284099999999999E-2</v>
      </c>
      <c r="CQ177" s="22">
        <v>0.111045</v>
      </c>
      <c r="CR177" s="22">
        <v>0.15303820000000001</v>
      </c>
      <c r="CS177" s="22">
        <v>0.14228279999999999</v>
      </c>
      <c r="CT177" s="22">
        <v>9.2882000000000006E-2</v>
      </c>
      <c r="CU177" s="22">
        <v>0.1266321</v>
      </c>
      <c r="CV177" s="22">
        <v>9.7721100000000005E-2</v>
      </c>
      <c r="CW177" s="22">
        <v>5.1284999999999997E-2</v>
      </c>
      <c r="CX177" s="22">
        <v>-2.6076700000000001E-2</v>
      </c>
      <c r="CY177" s="22">
        <v>1.2551100000000001E-2</v>
      </c>
      <c r="CZ177" s="22">
        <v>2.6976300000000002E-2</v>
      </c>
      <c r="DA177" s="22">
        <v>6.3714599999999996E-2</v>
      </c>
      <c r="DB177" s="22">
        <v>4.6962299999999998E-2</v>
      </c>
      <c r="DC177" s="22">
        <v>4.1623100000000003E-2</v>
      </c>
      <c r="DD177" s="22">
        <v>3.5554799999999998E-2</v>
      </c>
      <c r="DE177" s="22">
        <v>3.6187999999999998E-2</v>
      </c>
      <c r="DF177" s="22">
        <v>-1.39086E-2</v>
      </c>
      <c r="DG177" s="22">
        <v>1.32184E-2</v>
      </c>
      <c r="DH177" s="22">
        <v>-5.3019999999999999E-4</v>
      </c>
      <c r="DI177" s="22">
        <v>-2.3661999999999999E-2</v>
      </c>
      <c r="DJ177" s="22">
        <v>-7.9615500000000006E-2</v>
      </c>
      <c r="DK177" s="22">
        <v>-5.7713E-3</v>
      </c>
      <c r="DL177" s="22">
        <v>-9.8890000000000002E-4</v>
      </c>
      <c r="DM177" s="22">
        <v>4.6057500000000001E-2</v>
      </c>
      <c r="DN177" s="22">
        <v>0.13830799999999999</v>
      </c>
      <c r="DO177" s="22">
        <v>0.15064050000000001</v>
      </c>
      <c r="DP177" s="22">
        <v>0.1968482</v>
      </c>
      <c r="DQ177" s="22">
        <v>0.19843350000000001</v>
      </c>
      <c r="DR177" s="22">
        <v>0.15805920000000001</v>
      </c>
      <c r="DS177" s="22">
        <v>0.18252959999999999</v>
      </c>
      <c r="DT177" s="22">
        <v>0.15236820000000001</v>
      </c>
      <c r="DU177" s="22">
        <v>0.10220609999999999</v>
      </c>
      <c r="DV177" s="22">
        <v>1.83088E-2</v>
      </c>
      <c r="DW177" s="22">
        <v>7.7676300000000004E-2</v>
      </c>
      <c r="DX177" s="22">
        <v>9.7423300000000004E-2</v>
      </c>
      <c r="DY177" s="22">
        <v>0.12648390000000001</v>
      </c>
      <c r="DZ177" s="22">
        <v>9.1204900000000005E-2</v>
      </c>
      <c r="EA177" s="22">
        <v>7.55638E-2</v>
      </c>
      <c r="EB177" s="22">
        <v>7.0422600000000002E-2</v>
      </c>
      <c r="EC177" s="22">
        <v>7.0292499999999994E-2</v>
      </c>
      <c r="ED177" s="22">
        <v>2.7633600000000001E-2</v>
      </c>
      <c r="EE177" s="22">
        <v>7.4816499999999994E-2</v>
      </c>
      <c r="EF177" s="22">
        <v>7.8151300000000007E-2</v>
      </c>
      <c r="EG177" s="22">
        <v>7.72703E-2</v>
      </c>
      <c r="EH177" s="22">
        <v>3.2604599999999997E-2</v>
      </c>
      <c r="EI177" s="22">
        <v>7.5992100000000007E-2</v>
      </c>
      <c r="EJ177" s="22">
        <v>6.88473E-2</v>
      </c>
      <c r="EK177" s="22">
        <v>0.1072543</v>
      </c>
      <c r="EL177" s="22">
        <v>0.1960963</v>
      </c>
      <c r="EM177" s="22">
        <v>0.20780999999999999</v>
      </c>
      <c r="EN177" s="22">
        <v>0.26010290000000003</v>
      </c>
      <c r="EO177" s="22">
        <v>0.27950619999999998</v>
      </c>
      <c r="EP177" s="22">
        <v>0.25216470000000002</v>
      </c>
      <c r="EQ177" s="22">
        <v>0.26323659999999999</v>
      </c>
      <c r="ER177" s="22">
        <v>0.23127</v>
      </c>
      <c r="ES177" s="22">
        <v>0.1757281</v>
      </c>
      <c r="ET177" s="22">
        <v>8.2394400000000007E-2</v>
      </c>
      <c r="EU177" s="22">
        <v>62.935609999999997</v>
      </c>
      <c r="EV177" s="22">
        <v>62.77796</v>
      </c>
      <c r="EW177" s="22">
        <v>62.322659999999999</v>
      </c>
      <c r="EX177" s="22">
        <v>62.219200000000001</v>
      </c>
      <c r="EY177" s="22">
        <v>62.072879999999998</v>
      </c>
      <c r="EZ177" s="22">
        <v>61.792079999999999</v>
      </c>
      <c r="FA177" s="22">
        <v>61.971809999999998</v>
      </c>
      <c r="FB177" s="22">
        <v>62.56053</v>
      </c>
      <c r="FC177" s="22">
        <v>64.242729999999995</v>
      </c>
      <c r="FD177" s="22">
        <v>67.391120000000001</v>
      </c>
      <c r="FE177" s="22">
        <v>71.393249999999995</v>
      </c>
      <c r="FF177" s="22">
        <v>74.141440000000003</v>
      </c>
      <c r="FG177" s="22">
        <v>75.527500000000003</v>
      </c>
      <c r="FH177" s="22">
        <v>75.855670000000003</v>
      </c>
      <c r="FI177" s="22">
        <v>75.674509999999998</v>
      </c>
      <c r="FJ177" s="22">
        <v>75.135329999999996</v>
      </c>
      <c r="FK177" s="22">
        <v>74.452629999999999</v>
      </c>
      <c r="FL177" s="22">
        <v>72.810190000000006</v>
      </c>
      <c r="FM177" s="22">
        <v>70.542379999999994</v>
      </c>
      <c r="FN177" s="22">
        <v>67.659120000000001</v>
      </c>
      <c r="FO177" s="22">
        <v>64.708969999999994</v>
      </c>
      <c r="FP177" s="22">
        <v>63.574069999999999</v>
      </c>
      <c r="FQ177" s="22">
        <v>62.958179999999999</v>
      </c>
      <c r="FR177" s="22">
        <v>63.147109999999998</v>
      </c>
      <c r="FS177" s="22">
        <v>0.83835479999999996</v>
      </c>
      <c r="FT177" s="22">
        <v>4.4303500000000003E-2</v>
      </c>
      <c r="FU177" s="22">
        <v>8.8414199999999998E-2</v>
      </c>
    </row>
    <row r="178" spans="1:177" x14ac:dyDescent="0.3">
      <c r="A178" s="13" t="s">
        <v>226</v>
      </c>
      <c r="B178" s="13" t="s">
        <v>199</v>
      </c>
      <c r="C178" s="13" t="s">
        <v>263</v>
      </c>
      <c r="D178" s="34" t="s">
        <v>235</v>
      </c>
      <c r="E178" s="23" t="s">
        <v>221</v>
      </c>
      <c r="F178" s="23">
        <v>2933</v>
      </c>
      <c r="G178" s="22">
        <v>0.89313039999999999</v>
      </c>
      <c r="H178" s="22">
        <v>0.8018864</v>
      </c>
      <c r="I178" s="22">
        <v>0.64591189999999998</v>
      </c>
      <c r="J178" s="22">
        <v>0.68697819999999998</v>
      </c>
      <c r="K178" s="22">
        <v>0.66789390000000004</v>
      </c>
      <c r="L178" s="22">
        <v>0.70569420000000005</v>
      </c>
      <c r="M178" s="22">
        <v>0.72139010000000003</v>
      </c>
      <c r="N178" s="22">
        <v>0.49478640000000002</v>
      </c>
      <c r="O178" s="22">
        <v>-0.1241849</v>
      </c>
      <c r="P178" s="22">
        <v>-0.89005939999999995</v>
      </c>
      <c r="Q178" s="22">
        <v>-1.4973730000000001</v>
      </c>
      <c r="R178" s="22">
        <v>-1.8414759999999999</v>
      </c>
      <c r="S178" s="22">
        <v>-1.9434020000000001</v>
      </c>
      <c r="T178" s="22">
        <v>-1.7789619999999999</v>
      </c>
      <c r="U178" s="22">
        <v>-1.4599</v>
      </c>
      <c r="V178" s="22">
        <v>-0.88898069999999996</v>
      </c>
      <c r="W178" s="22">
        <v>-0.1448229</v>
      </c>
      <c r="X178" s="22">
        <v>0.68231779999999997</v>
      </c>
      <c r="Y178" s="22">
        <v>1.292832</v>
      </c>
      <c r="Z178" s="22">
        <v>1.6147910000000001</v>
      </c>
      <c r="AA178" s="22">
        <v>1.647572</v>
      </c>
      <c r="AB178" s="22">
        <v>1.5680369999999999</v>
      </c>
      <c r="AC178" s="22">
        <v>1.358868</v>
      </c>
      <c r="AD178" s="22">
        <v>1.0935619999999999</v>
      </c>
      <c r="AE178" s="22">
        <v>-0.1356463</v>
      </c>
      <c r="AF178" s="22">
        <v>-0.10595889999999999</v>
      </c>
      <c r="AG178" s="22">
        <v>-0.2237874</v>
      </c>
      <c r="AH178" s="22">
        <v>-9.9520899999999995E-2</v>
      </c>
      <c r="AI178" s="22">
        <v>-8.0324099999999996E-2</v>
      </c>
      <c r="AJ178" s="22">
        <v>-4.8333500000000001E-2</v>
      </c>
      <c r="AK178" s="22">
        <v>-2.1868800000000001E-2</v>
      </c>
      <c r="AL178" s="22">
        <v>-7.0803999999999997E-3</v>
      </c>
      <c r="AM178" s="22">
        <v>-7.2255200000000006E-2</v>
      </c>
      <c r="AN178" s="22">
        <v>-9.5628599999999994E-2</v>
      </c>
      <c r="AO178" s="22">
        <v>-0.13519210000000001</v>
      </c>
      <c r="AP178" s="22">
        <v>-0.14958550000000001</v>
      </c>
      <c r="AQ178" s="22">
        <v>-0.1449019</v>
      </c>
      <c r="AR178" s="22">
        <v>-0.14136650000000001</v>
      </c>
      <c r="AS178" s="22">
        <v>-0.18670110000000001</v>
      </c>
      <c r="AT178" s="22">
        <v>-0.1532491</v>
      </c>
      <c r="AU178" s="22">
        <v>9.8940999999999994E-3</v>
      </c>
      <c r="AV178" s="22">
        <v>5.6448999999999999E-2</v>
      </c>
      <c r="AW178" s="22">
        <v>1.7968600000000001E-2</v>
      </c>
      <c r="AX178" s="22">
        <v>5.6455999999999999E-2</v>
      </c>
      <c r="AY178" s="22">
        <v>5.3490500000000003E-2</v>
      </c>
      <c r="AZ178" s="22">
        <v>-8.3499999999999997E-6</v>
      </c>
      <c r="BA178" s="22">
        <v>-3.1452000000000001E-2</v>
      </c>
      <c r="BB178" s="22">
        <v>-8.2844500000000001E-2</v>
      </c>
      <c r="BC178" s="22">
        <v>-8.1562999999999997E-2</v>
      </c>
      <c r="BD178" s="22">
        <v>-6.4341599999999999E-2</v>
      </c>
      <c r="BE178" s="22">
        <v>-0.1625577</v>
      </c>
      <c r="BF178" s="22">
        <v>-5.8556400000000002E-2</v>
      </c>
      <c r="BG178" s="22">
        <v>-4.7810900000000003E-2</v>
      </c>
      <c r="BH178" s="22">
        <v>-2.02921E-2</v>
      </c>
      <c r="BI178" s="22">
        <v>1.7013400000000001E-2</v>
      </c>
      <c r="BJ178" s="22">
        <v>3.6581900000000001E-2</v>
      </c>
      <c r="BK178" s="22">
        <v>-3.3590500000000002E-2</v>
      </c>
      <c r="BL178" s="22">
        <v>-4.7015700000000001E-2</v>
      </c>
      <c r="BM178" s="22">
        <v>-7.4098800000000006E-2</v>
      </c>
      <c r="BN178" s="22">
        <v>-8.1353599999999998E-2</v>
      </c>
      <c r="BO178" s="22">
        <v>-6.7283399999999993E-2</v>
      </c>
      <c r="BP178" s="22">
        <v>-5.9199399999999999E-2</v>
      </c>
      <c r="BQ178" s="22">
        <v>-9.9465600000000001E-2</v>
      </c>
      <c r="BR178" s="22">
        <v>-5.9422299999999997E-2</v>
      </c>
      <c r="BS178" s="22">
        <v>0.10288650000000001</v>
      </c>
      <c r="BT178" s="22">
        <v>0.1396414</v>
      </c>
      <c r="BU178" s="22">
        <v>9.3707799999999994E-2</v>
      </c>
      <c r="BV178" s="22">
        <v>0.1208703</v>
      </c>
      <c r="BW178" s="22">
        <v>0.115601</v>
      </c>
      <c r="BX178" s="22">
        <v>6.1818100000000001E-2</v>
      </c>
      <c r="BY178" s="22">
        <v>3.3361399999999999E-2</v>
      </c>
      <c r="BZ178" s="22">
        <v>-2.03383E-2</v>
      </c>
      <c r="CA178" s="22">
        <v>-4.4104999999999998E-2</v>
      </c>
      <c r="CB178" s="22">
        <v>-3.5517600000000003E-2</v>
      </c>
      <c r="CC178" s="22">
        <v>-0.1201501</v>
      </c>
      <c r="CD178" s="22">
        <v>-3.0184599999999999E-2</v>
      </c>
      <c r="CE178" s="22">
        <v>-2.52924E-2</v>
      </c>
      <c r="CF178" s="22">
        <v>-8.7069999999999997E-4</v>
      </c>
      <c r="CG178" s="22">
        <v>4.3943099999999999E-2</v>
      </c>
      <c r="CH178" s="22">
        <v>6.6822300000000001E-2</v>
      </c>
      <c r="CI178" s="22">
        <v>-6.8114999999999998E-3</v>
      </c>
      <c r="CJ178" s="22">
        <v>-1.3346500000000001E-2</v>
      </c>
      <c r="CK178" s="22">
        <v>-3.1785800000000003E-2</v>
      </c>
      <c r="CL178" s="22">
        <v>-3.4096399999999999E-2</v>
      </c>
      <c r="CM178" s="22">
        <v>-1.3525000000000001E-2</v>
      </c>
      <c r="CN178" s="22">
        <v>-2.2907000000000001E-3</v>
      </c>
      <c r="CO178" s="22">
        <v>-3.9046499999999998E-2</v>
      </c>
      <c r="CP178" s="22">
        <v>5.5618999999999998E-3</v>
      </c>
      <c r="CQ178" s="22">
        <v>0.16729269999999999</v>
      </c>
      <c r="CR178" s="22">
        <v>0.1972602</v>
      </c>
      <c r="CS178" s="22">
        <v>0.1461645</v>
      </c>
      <c r="CT178" s="22">
        <v>0.1654834</v>
      </c>
      <c r="CU178" s="22">
        <v>0.1586186</v>
      </c>
      <c r="CV178" s="22">
        <v>0.10463890000000001</v>
      </c>
      <c r="CW178" s="22">
        <v>7.8250899999999998E-2</v>
      </c>
      <c r="CX178" s="22">
        <v>2.2953299999999999E-2</v>
      </c>
      <c r="CY178" s="22">
        <v>-6.6471000000000004E-3</v>
      </c>
      <c r="CZ178" s="22">
        <v>-6.6934999999999998E-3</v>
      </c>
      <c r="DA178" s="22">
        <v>-7.7742599999999995E-2</v>
      </c>
      <c r="DB178" s="22">
        <v>-1.8128E-3</v>
      </c>
      <c r="DC178" s="22">
        <v>-2.7739000000000002E-3</v>
      </c>
      <c r="DD178" s="22">
        <v>1.85507E-2</v>
      </c>
      <c r="DE178" s="22">
        <v>7.0872699999999997E-2</v>
      </c>
      <c r="DF178" s="22">
        <v>9.7062700000000002E-2</v>
      </c>
      <c r="DG178" s="22">
        <v>1.9967499999999999E-2</v>
      </c>
      <c r="DH178" s="22">
        <v>2.03226E-2</v>
      </c>
      <c r="DI178" s="22">
        <v>1.05272E-2</v>
      </c>
      <c r="DJ178" s="22">
        <v>1.3160699999999999E-2</v>
      </c>
      <c r="DK178" s="22">
        <v>4.0233400000000002E-2</v>
      </c>
      <c r="DL178" s="22">
        <v>5.4618E-2</v>
      </c>
      <c r="DM178" s="22">
        <v>2.1372599999999999E-2</v>
      </c>
      <c r="DN178" s="22">
        <v>7.05461E-2</v>
      </c>
      <c r="DO178" s="22">
        <v>0.23169890000000001</v>
      </c>
      <c r="DP178" s="22">
        <v>0.25487890000000002</v>
      </c>
      <c r="DQ178" s="22">
        <v>0.1986212</v>
      </c>
      <c r="DR178" s="22">
        <v>0.21009649999999999</v>
      </c>
      <c r="DS178" s="22">
        <v>0.20163619999999999</v>
      </c>
      <c r="DT178" s="22">
        <v>0.1474597</v>
      </c>
      <c r="DU178" s="22">
        <v>0.1231405</v>
      </c>
      <c r="DV178" s="22">
        <v>6.6244800000000006E-2</v>
      </c>
      <c r="DW178" s="22">
        <v>4.7436100000000002E-2</v>
      </c>
      <c r="DX178" s="22">
        <v>3.4923799999999998E-2</v>
      </c>
      <c r="DY178" s="22">
        <v>-1.65129E-2</v>
      </c>
      <c r="DZ178" s="22">
        <v>3.9151699999999998E-2</v>
      </c>
      <c r="EA178" s="22">
        <v>2.97393E-2</v>
      </c>
      <c r="EB178" s="22">
        <v>4.6592099999999997E-2</v>
      </c>
      <c r="EC178" s="22">
        <v>0.1097549</v>
      </c>
      <c r="ED178" s="22">
        <v>0.14072499999999999</v>
      </c>
      <c r="EE178" s="22">
        <v>5.8632200000000002E-2</v>
      </c>
      <c r="EF178" s="22">
        <v>6.89356E-2</v>
      </c>
      <c r="EG178" s="22">
        <v>7.1620500000000004E-2</v>
      </c>
      <c r="EH178" s="22">
        <v>8.1392599999999996E-2</v>
      </c>
      <c r="EI178" s="22">
        <v>0.1178519</v>
      </c>
      <c r="EJ178" s="22">
        <v>0.13678499999999999</v>
      </c>
      <c r="EK178" s="22">
        <v>0.1086081</v>
      </c>
      <c r="EL178" s="22">
        <v>0.16437299999999999</v>
      </c>
      <c r="EM178" s="22">
        <v>0.32469130000000002</v>
      </c>
      <c r="EN178" s="22">
        <v>0.33807130000000002</v>
      </c>
      <c r="EO178" s="22">
        <v>0.2743604</v>
      </c>
      <c r="EP178" s="22">
        <v>0.2745108</v>
      </c>
      <c r="EQ178" s="22">
        <v>0.2637467</v>
      </c>
      <c r="ER178" s="22">
        <v>0.2092861</v>
      </c>
      <c r="ES178" s="22">
        <v>0.18795390000000001</v>
      </c>
      <c r="ET178" s="22">
        <v>0.128751</v>
      </c>
      <c r="EU178" s="22">
        <v>62.544710000000002</v>
      </c>
      <c r="EV178" s="22">
        <v>61.728059999999999</v>
      </c>
      <c r="EW178" s="22">
        <v>60.907960000000003</v>
      </c>
      <c r="EX178" s="22">
        <v>59.824480000000001</v>
      </c>
      <c r="EY178" s="22">
        <v>59.456150000000001</v>
      </c>
      <c r="EZ178" s="22">
        <v>58.855339999999998</v>
      </c>
      <c r="FA178" s="22">
        <v>58.679609999999997</v>
      </c>
      <c r="FB178" s="22">
        <v>61.795059999999999</v>
      </c>
      <c r="FC178" s="22">
        <v>68.743610000000004</v>
      </c>
      <c r="FD178" s="22">
        <v>75.020359999999997</v>
      </c>
      <c r="FE178" s="22">
        <v>80.478890000000007</v>
      </c>
      <c r="FF178" s="22">
        <v>84.254059999999996</v>
      </c>
      <c r="FG178" s="22">
        <v>87.08126</v>
      </c>
      <c r="FH178" s="22">
        <v>89.383430000000004</v>
      </c>
      <c r="FI178" s="22">
        <v>89.878649999999993</v>
      </c>
      <c r="FJ178" s="22">
        <v>89.197059999999993</v>
      </c>
      <c r="FK178" s="22">
        <v>87.740350000000007</v>
      </c>
      <c r="FL178" s="22">
        <v>85.556479999999993</v>
      </c>
      <c r="FM178" s="22">
        <v>82.697239999999994</v>
      </c>
      <c r="FN178" s="22">
        <v>78.248890000000003</v>
      </c>
      <c r="FO178" s="22">
        <v>72.162959999999998</v>
      </c>
      <c r="FP178" s="22">
        <v>67.770930000000007</v>
      </c>
      <c r="FQ178" s="22">
        <v>65.407359999999997</v>
      </c>
      <c r="FR178" s="22">
        <v>63.731259999999999</v>
      </c>
      <c r="FS178" s="22">
        <v>1.2391509999999999</v>
      </c>
      <c r="FT178" s="22">
        <v>5.8264700000000003E-2</v>
      </c>
      <c r="FU178" s="22">
        <v>8.6495299999999997E-2</v>
      </c>
    </row>
    <row r="179" spans="1:177" x14ac:dyDescent="0.3">
      <c r="A179" s="13" t="s">
        <v>226</v>
      </c>
      <c r="B179" s="13" t="s">
        <v>199</v>
      </c>
      <c r="C179" s="13" t="s">
        <v>263</v>
      </c>
      <c r="D179" s="34" t="s">
        <v>247</v>
      </c>
      <c r="E179" s="23" t="s">
        <v>219</v>
      </c>
      <c r="F179" s="23">
        <v>5836</v>
      </c>
      <c r="G179" s="22">
        <v>1.2558400000000001</v>
      </c>
      <c r="H179" s="22">
        <v>1.0858760000000001</v>
      </c>
      <c r="I179" s="22">
        <v>0.93011679999999997</v>
      </c>
      <c r="J179" s="22">
        <v>0.93708190000000002</v>
      </c>
      <c r="K179" s="22">
        <v>0.88329570000000002</v>
      </c>
      <c r="L179" s="22">
        <v>0.88805920000000005</v>
      </c>
      <c r="M179" s="22">
        <v>0.95329059999999999</v>
      </c>
      <c r="N179" s="22">
        <v>0.76731070000000001</v>
      </c>
      <c r="O179" s="22">
        <v>0.59806420000000005</v>
      </c>
      <c r="P179" s="22">
        <v>0.23021849999999999</v>
      </c>
      <c r="Q179" s="22">
        <v>-9.4009099999999998E-2</v>
      </c>
      <c r="R179" s="22">
        <v>-0.52737000000000001</v>
      </c>
      <c r="S179" s="22">
        <v>-1.000589</v>
      </c>
      <c r="T179" s="22">
        <v>-0.78734700000000002</v>
      </c>
      <c r="U179" s="22">
        <v>-0.60017169999999997</v>
      </c>
      <c r="V179" s="22">
        <v>-0.14425260000000001</v>
      </c>
      <c r="W179" s="22">
        <v>0.55320170000000002</v>
      </c>
      <c r="X179" s="22">
        <v>1.352859</v>
      </c>
      <c r="Y179" s="22">
        <v>1.799698</v>
      </c>
      <c r="Z179" s="22">
        <v>2.0021490000000002</v>
      </c>
      <c r="AA179" s="22">
        <v>2.0231840000000001</v>
      </c>
      <c r="AB179" s="22">
        <v>1.94279</v>
      </c>
      <c r="AC179" s="22">
        <v>1.642363</v>
      </c>
      <c r="AD179" s="22">
        <v>1.327277</v>
      </c>
      <c r="AE179" s="22">
        <v>-0.116896</v>
      </c>
      <c r="AF179" s="22">
        <v>-0.1576225</v>
      </c>
      <c r="AG179" s="22">
        <v>-0.22378690000000001</v>
      </c>
      <c r="AH179" s="22">
        <v>-9.3442700000000004E-2</v>
      </c>
      <c r="AI179" s="22">
        <v>-9.8671400000000006E-2</v>
      </c>
      <c r="AJ179" s="22">
        <v>-6.8296399999999993E-2</v>
      </c>
      <c r="AK179" s="22">
        <v>8.964E-4</v>
      </c>
      <c r="AL179" s="22">
        <v>-5.9517300000000002E-2</v>
      </c>
      <c r="AM179" s="22">
        <v>-8.6132500000000001E-2</v>
      </c>
      <c r="AN179" s="22">
        <v>-0.11397309999999999</v>
      </c>
      <c r="AO179" s="22">
        <v>-0.11157930000000001</v>
      </c>
      <c r="AP179" s="22">
        <v>-0.2333636</v>
      </c>
      <c r="AQ179" s="22">
        <v>-0.18592439999999999</v>
      </c>
      <c r="AR179" s="22">
        <v>-0.18875410000000001</v>
      </c>
      <c r="AS179" s="22">
        <v>-0.26296760000000002</v>
      </c>
      <c r="AT179" s="22">
        <v>-0.24955579999999999</v>
      </c>
      <c r="AU179" s="22">
        <v>-3.55812E-2</v>
      </c>
      <c r="AV179" s="22">
        <v>0.10365190000000001</v>
      </c>
      <c r="AW179" s="22">
        <v>-2.8980300000000001E-2</v>
      </c>
      <c r="AX179" s="22">
        <v>-6.3752299999999998E-2</v>
      </c>
      <c r="AY179" s="22">
        <v>-4.3484500000000002E-2</v>
      </c>
      <c r="AZ179" s="22">
        <v>-7.2088899999999997E-2</v>
      </c>
      <c r="BA179" s="22">
        <v>-0.13532920000000001</v>
      </c>
      <c r="BB179" s="22">
        <v>-0.1921804</v>
      </c>
      <c r="BC179" s="22">
        <v>-5.6702900000000001E-2</v>
      </c>
      <c r="BD179" s="22">
        <v>-0.101183</v>
      </c>
      <c r="BE179" s="22">
        <v>-0.16203819999999999</v>
      </c>
      <c r="BF179" s="22">
        <v>-4.7964600000000003E-2</v>
      </c>
      <c r="BG179" s="22">
        <v>-4.8342299999999998E-2</v>
      </c>
      <c r="BH179" s="22">
        <v>-2.31238E-2</v>
      </c>
      <c r="BI179" s="22">
        <v>5.0319599999999999E-2</v>
      </c>
      <c r="BJ179" s="22">
        <v>-6.1720999999999998E-3</v>
      </c>
      <c r="BK179" s="22">
        <v>-3.1923600000000003E-2</v>
      </c>
      <c r="BL179" s="22">
        <v>-4.86387E-2</v>
      </c>
      <c r="BM179" s="22">
        <v>-3.6250699999999997E-2</v>
      </c>
      <c r="BN179" s="22">
        <v>-0.14557010000000001</v>
      </c>
      <c r="BO179" s="22">
        <v>-9.8359600000000005E-2</v>
      </c>
      <c r="BP179" s="22">
        <v>-8.7497800000000001E-2</v>
      </c>
      <c r="BQ179" s="22">
        <v>-0.16247619999999999</v>
      </c>
      <c r="BR179" s="22">
        <v>-0.12674299999999999</v>
      </c>
      <c r="BS179" s="22">
        <v>7.5461799999999996E-2</v>
      </c>
      <c r="BT179" s="22">
        <v>0.21340629999999999</v>
      </c>
      <c r="BU179" s="22">
        <v>8.7973899999999994E-2</v>
      </c>
      <c r="BV179" s="22">
        <v>3.8205900000000001E-2</v>
      </c>
      <c r="BW179" s="22">
        <v>6.1337900000000001E-2</v>
      </c>
      <c r="BX179" s="22">
        <v>1.5737999999999999E-2</v>
      </c>
      <c r="BY179" s="22">
        <v>-5.151E-2</v>
      </c>
      <c r="BZ179" s="22">
        <v>-0.1170284</v>
      </c>
      <c r="CA179" s="22">
        <v>-1.50134E-2</v>
      </c>
      <c r="CB179" s="22">
        <v>-6.2093099999999998E-2</v>
      </c>
      <c r="CC179" s="22">
        <v>-0.1192713</v>
      </c>
      <c r="CD179" s="22">
        <v>-1.6466600000000001E-2</v>
      </c>
      <c r="CE179" s="22">
        <v>-1.34845E-2</v>
      </c>
      <c r="CF179" s="22">
        <v>8.1627000000000002E-3</v>
      </c>
      <c r="CG179" s="22">
        <v>8.4549899999999997E-2</v>
      </c>
      <c r="CH179" s="22">
        <v>3.0774599999999999E-2</v>
      </c>
      <c r="CI179" s="22">
        <v>5.6213000000000001E-3</v>
      </c>
      <c r="CJ179" s="22">
        <v>-3.3882999999999999E-3</v>
      </c>
      <c r="CK179" s="22">
        <v>1.59217E-2</v>
      </c>
      <c r="CL179" s="22">
        <v>-8.4764500000000007E-2</v>
      </c>
      <c r="CM179" s="22">
        <v>-3.7712500000000003E-2</v>
      </c>
      <c r="CN179" s="22">
        <v>-1.7368000000000001E-2</v>
      </c>
      <c r="CO179" s="22">
        <v>-9.2876100000000003E-2</v>
      </c>
      <c r="CP179" s="22">
        <v>-4.1683199999999997E-2</v>
      </c>
      <c r="CQ179" s="22">
        <v>0.1523699</v>
      </c>
      <c r="CR179" s="22">
        <v>0.28942190000000001</v>
      </c>
      <c r="CS179" s="22">
        <v>0.16897599999999999</v>
      </c>
      <c r="CT179" s="22">
        <v>0.1088219</v>
      </c>
      <c r="CU179" s="22">
        <v>0.13393749999999999</v>
      </c>
      <c r="CV179" s="22">
        <v>7.6566700000000001E-2</v>
      </c>
      <c r="CW179" s="22">
        <v>6.5427999999999997E-3</v>
      </c>
      <c r="CX179" s="22">
        <v>-6.4978400000000006E-2</v>
      </c>
      <c r="CY179" s="22">
        <v>2.6676100000000001E-2</v>
      </c>
      <c r="CZ179" s="22">
        <v>-2.3003300000000001E-2</v>
      </c>
      <c r="DA179" s="22">
        <v>-7.6504299999999997E-2</v>
      </c>
      <c r="DB179" s="22">
        <v>1.5031299999999999E-2</v>
      </c>
      <c r="DC179" s="22">
        <v>2.1373199999999998E-2</v>
      </c>
      <c r="DD179" s="22">
        <v>3.9449100000000001E-2</v>
      </c>
      <c r="DE179" s="22">
        <v>0.1187802</v>
      </c>
      <c r="DF179" s="22">
        <v>6.7721299999999998E-2</v>
      </c>
      <c r="DG179" s="22">
        <v>4.3166200000000002E-2</v>
      </c>
      <c r="DH179" s="22">
        <v>4.1862000000000003E-2</v>
      </c>
      <c r="DI179" s="22">
        <v>6.8094100000000005E-2</v>
      </c>
      <c r="DJ179" s="22">
        <v>-2.3959000000000001E-2</v>
      </c>
      <c r="DK179" s="22">
        <v>2.2934599999999999E-2</v>
      </c>
      <c r="DL179" s="22">
        <v>5.2761799999999998E-2</v>
      </c>
      <c r="DM179" s="22">
        <v>-2.3276000000000002E-2</v>
      </c>
      <c r="DN179" s="22">
        <v>4.3376499999999998E-2</v>
      </c>
      <c r="DO179" s="22">
        <v>0.22927800000000001</v>
      </c>
      <c r="DP179" s="22">
        <v>0.36543750000000003</v>
      </c>
      <c r="DQ179" s="22">
        <v>0.24997820000000001</v>
      </c>
      <c r="DR179" s="22">
        <v>0.17943790000000001</v>
      </c>
      <c r="DS179" s="22">
        <v>0.2065371</v>
      </c>
      <c r="DT179" s="22">
        <v>0.1373954</v>
      </c>
      <c r="DU179" s="22">
        <v>6.4595700000000006E-2</v>
      </c>
      <c r="DV179" s="22">
        <v>-1.29284E-2</v>
      </c>
      <c r="DW179" s="22">
        <v>8.6869100000000005E-2</v>
      </c>
      <c r="DX179" s="22">
        <v>3.3436199999999999E-2</v>
      </c>
      <c r="DY179" s="22">
        <v>-1.47557E-2</v>
      </c>
      <c r="DZ179" s="22">
        <v>6.0509399999999998E-2</v>
      </c>
      <c r="EA179" s="22">
        <v>7.1702299999999997E-2</v>
      </c>
      <c r="EB179" s="22">
        <v>8.4621699999999994E-2</v>
      </c>
      <c r="EC179" s="22">
        <v>0.1682034</v>
      </c>
      <c r="ED179" s="22">
        <v>0.12106649999999999</v>
      </c>
      <c r="EE179" s="22">
        <v>9.7375100000000006E-2</v>
      </c>
      <c r="EF179" s="22">
        <v>0.1071964</v>
      </c>
      <c r="EG179" s="22">
        <v>0.14342269999999999</v>
      </c>
      <c r="EH179" s="22">
        <v>6.3834500000000002E-2</v>
      </c>
      <c r="EI179" s="22">
        <v>0.1104995</v>
      </c>
      <c r="EJ179" s="22">
        <v>0.15401809999999999</v>
      </c>
      <c r="EK179" s="22">
        <v>7.7215400000000003E-2</v>
      </c>
      <c r="EL179" s="22">
        <v>0.16618930000000001</v>
      </c>
      <c r="EM179" s="22">
        <v>0.34032109999999999</v>
      </c>
      <c r="EN179" s="22">
        <v>0.4751919</v>
      </c>
      <c r="EO179" s="22">
        <v>0.36693239999999999</v>
      </c>
      <c r="EP179" s="22">
        <v>0.28139619999999999</v>
      </c>
      <c r="EQ179" s="22">
        <v>0.31135940000000001</v>
      </c>
      <c r="ER179" s="22">
        <v>0.22522229999999999</v>
      </c>
      <c r="ES179" s="22">
        <v>0.14841489999999999</v>
      </c>
      <c r="ET179" s="22">
        <v>6.2223599999999997E-2</v>
      </c>
      <c r="EU179" s="22">
        <v>75.55059</v>
      </c>
      <c r="EV179" s="22">
        <v>75.561000000000007</v>
      </c>
      <c r="EW179" s="22">
        <v>74.101259999999996</v>
      </c>
      <c r="EX179" s="22">
        <v>72.618189999999998</v>
      </c>
      <c r="EY179" s="22">
        <v>71.660030000000006</v>
      </c>
      <c r="EZ179" s="22">
        <v>71.604770000000002</v>
      </c>
      <c r="FA179" s="22">
        <v>70.119190000000003</v>
      </c>
      <c r="FB179" s="22">
        <v>72.076759999999993</v>
      </c>
      <c r="FC179" s="22">
        <v>76.035579999999996</v>
      </c>
      <c r="FD179" s="22">
        <v>81.472080000000005</v>
      </c>
      <c r="FE179" s="22">
        <v>86.497919999999993</v>
      </c>
      <c r="FF179" s="22">
        <v>88.068269999999998</v>
      </c>
      <c r="FG179" s="22">
        <v>89.109440000000006</v>
      </c>
      <c r="FH179" s="22">
        <v>89.12236</v>
      </c>
      <c r="FI179" s="22">
        <v>90.078770000000006</v>
      </c>
      <c r="FJ179" s="22">
        <v>90.068939999999998</v>
      </c>
      <c r="FK179" s="22">
        <v>90.067679999999996</v>
      </c>
      <c r="FL179" s="22">
        <v>86.110780000000005</v>
      </c>
      <c r="FM179" s="22">
        <v>83.139709999999994</v>
      </c>
      <c r="FN179" s="22">
        <v>79.627120000000005</v>
      </c>
      <c r="FO179" s="22">
        <v>75.12612</v>
      </c>
      <c r="FP179" s="22">
        <v>71.627619999999993</v>
      </c>
      <c r="FQ179" s="22">
        <v>70.596190000000007</v>
      </c>
      <c r="FR179" s="22">
        <v>70.592429999999993</v>
      </c>
      <c r="FS179" s="22">
        <v>1.3493809999999999</v>
      </c>
      <c r="FT179" s="22">
        <v>5.8219800000000002E-2</v>
      </c>
      <c r="FU179" s="22">
        <v>0.119243</v>
      </c>
    </row>
    <row r="180" spans="1:177" x14ac:dyDescent="0.3">
      <c r="A180" s="13" t="s">
        <v>226</v>
      </c>
      <c r="B180" s="13" t="s">
        <v>199</v>
      </c>
      <c r="C180" s="13" t="s">
        <v>263</v>
      </c>
      <c r="D180" s="34" t="s">
        <v>247</v>
      </c>
      <c r="E180" s="23" t="s">
        <v>220</v>
      </c>
      <c r="F180" s="23">
        <v>2903</v>
      </c>
      <c r="G180" s="22">
        <v>1.2024440000000001</v>
      </c>
      <c r="H180" s="22">
        <v>1.0483469999999999</v>
      </c>
      <c r="I180" s="22">
        <v>0.96851100000000001</v>
      </c>
      <c r="J180" s="22">
        <v>0.87944239999999996</v>
      </c>
      <c r="K180" s="22">
        <v>0.76722570000000001</v>
      </c>
      <c r="L180" s="22">
        <v>0.74079280000000003</v>
      </c>
      <c r="M180" s="22">
        <v>0.79539159999999998</v>
      </c>
      <c r="N180" s="22">
        <v>0.59239070000000005</v>
      </c>
      <c r="O180" s="22">
        <v>0.52215109999999998</v>
      </c>
      <c r="P180" s="22">
        <v>0.28897020000000001</v>
      </c>
      <c r="Q180" s="22">
        <v>7.2479799999999997E-2</v>
      </c>
      <c r="R180" s="22">
        <v>-0.44877139999999999</v>
      </c>
      <c r="S180" s="22">
        <v>-1.0289429999999999</v>
      </c>
      <c r="T180" s="22">
        <v>-0.7877478</v>
      </c>
      <c r="U180" s="22">
        <v>-0.48619970000000001</v>
      </c>
      <c r="V180" s="22">
        <v>-3.2274200000000003E-2</v>
      </c>
      <c r="W180" s="22">
        <v>0.4276722</v>
      </c>
      <c r="X180" s="22">
        <v>1.2529589999999999</v>
      </c>
      <c r="Y180" s="22">
        <v>1.5726119999999999</v>
      </c>
      <c r="Z180" s="22">
        <v>1.604079</v>
      </c>
      <c r="AA180" s="22">
        <v>1.7848729999999999</v>
      </c>
      <c r="AB180" s="22">
        <v>1.9299249999999999</v>
      </c>
      <c r="AC180" s="22">
        <v>1.4416949999999999</v>
      </c>
      <c r="AD180" s="22">
        <v>1.1163689999999999</v>
      </c>
      <c r="AE180" s="22">
        <v>-0.16160099999999999</v>
      </c>
      <c r="AF180" s="22">
        <v>-0.204541</v>
      </c>
      <c r="AG180" s="22">
        <v>-0.13129379999999999</v>
      </c>
      <c r="AH180" s="22">
        <v>-8.9423199999999994E-2</v>
      </c>
      <c r="AI180" s="22">
        <v>-0.14204369999999999</v>
      </c>
      <c r="AJ180" s="22">
        <v>-0.1478315</v>
      </c>
      <c r="AK180" s="22">
        <v>-0.11957950000000001</v>
      </c>
      <c r="AL180" s="22">
        <v>-0.20022590000000001</v>
      </c>
      <c r="AM180" s="22">
        <v>-0.1812541</v>
      </c>
      <c r="AN180" s="22">
        <v>-0.1737832</v>
      </c>
      <c r="AO180" s="22">
        <v>-0.1785611</v>
      </c>
      <c r="AP180" s="22">
        <v>-0.39361049999999997</v>
      </c>
      <c r="AQ180" s="22">
        <v>-0.27403420000000001</v>
      </c>
      <c r="AR180" s="22">
        <v>-0.25468760000000001</v>
      </c>
      <c r="AS180" s="22">
        <v>-0.2066761</v>
      </c>
      <c r="AT180" s="22">
        <v>-0.1423625</v>
      </c>
      <c r="AU180" s="22">
        <v>-7.59045E-2</v>
      </c>
      <c r="AV180" s="22">
        <v>0.17024110000000001</v>
      </c>
      <c r="AW180" s="22">
        <v>-5.8873799999999997E-2</v>
      </c>
      <c r="AX180" s="22">
        <v>-0.28973900000000002</v>
      </c>
      <c r="AY180" s="22">
        <v>-0.1788853</v>
      </c>
      <c r="AZ180" s="22">
        <v>-1.29068E-2</v>
      </c>
      <c r="BA180" s="22">
        <v>-0.29849330000000002</v>
      </c>
      <c r="BB180" s="22">
        <v>-0.43206060000000002</v>
      </c>
      <c r="BC180" s="22">
        <v>-7.2762300000000002E-2</v>
      </c>
      <c r="BD180" s="22">
        <v>-0.1147389</v>
      </c>
      <c r="BE180" s="22">
        <v>-6.7566699999999993E-2</v>
      </c>
      <c r="BF180" s="22">
        <v>-4.5452100000000002E-2</v>
      </c>
      <c r="BG180" s="22">
        <v>-8.8597499999999996E-2</v>
      </c>
      <c r="BH180" s="22">
        <v>-9.1652200000000003E-2</v>
      </c>
      <c r="BI180" s="22">
        <v>-5.23239E-2</v>
      </c>
      <c r="BJ180" s="22">
        <v>-0.13832340000000001</v>
      </c>
      <c r="BK180" s="22">
        <v>-0.1054418</v>
      </c>
      <c r="BL180" s="22">
        <v>-7.0233400000000001E-2</v>
      </c>
      <c r="BM180" s="22">
        <v>-6.7146499999999998E-2</v>
      </c>
      <c r="BN180" s="22">
        <v>-0.26518140000000001</v>
      </c>
      <c r="BO180" s="22">
        <v>-0.17922360000000001</v>
      </c>
      <c r="BP180" s="22">
        <v>-0.1261177</v>
      </c>
      <c r="BQ180" s="22">
        <v>-6.6088400000000005E-2</v>
      </c>
      <c r="BR180" s="22">
        <v>5.3038399999999999E-2</v>
      </c>
      <c r="BS180" s="22">
        <v>8.9397500000000005E-2</v>
      </c>
      <c r="BT180" s="22">
        <v>0.31929269999999998</v>
      </c>
      <c r="BU180" s="22">
        <v>0.10362300000000001</v>
      </c>
      <c r="BV180" s="22">
        <v>-0.13329820000000001</v>
      </c>
      <c r="BW180" s="22">
        <v>-7.2601999999999996E-3</v>
      </c>
      <c r="BX180" s="22">
        <v>0.13427349999999999</v>
      </c>
      <c r="BY180" s="22">
        <v>-0.16336030000000001</v>
      </c>
      <c r="BZ180" s="22">
        <v>-0.29094959999999997</v>
      </c>
      <c r="CA180" s="22">
        <v>-1.1232900000000001E-2</v>
      </c>
      <c r="CB180" s="22">
        <v>-5.2542199999999997E-2</v>
      </c>
      <c r="CC180" s="22">
        <v>-2.3429499999999999E-2</v>
      </c>
      <c r="CD180" s="22">
        <v>-1.49978E-2</v>
      </c>
      <c r="CE180" s="22">
        <v>-5.1580800000000003E-2</v>
      </c>
      <c r="CF180" s="22">
        <v>-5.2742499999999998E-2</v>
      </c>
      <c r="CG180" s="22">
        <v>-5.7429999999999998E-3</v>
      </c>
      <c r="CH180" s="22">
        <v>-9.5449999999999993E-2</v>
      </c>
      <c r="CI180" s="22">
        <v>-5.2934299999999997E-2</v>
      </c>
      <c r="CJ180" s="22">
        <v>1.485E-3</v>
      </c>
      <c r="CK180" s="22">
        <v>1.0018900000000001E-2</v>
      </c>
      <c r="CL180" s="22">
        <v>-0.17623179999999999</v>
      </c>
      <c r="CM180" s="22">
        <v>-0.11355800000000001</v>
      </c>
      <c r="CN180" s="22">
        <v>-3.7070499999999999E-2</v>
      </c>
      <c r="CO180" s="22">
        <v>3.1282200000000003E-2</v>
      </c>
      <c r="CP180" s="22">
        <v>0.1883724</v>
      </c>
      <c r="CQ180" s="22">
        <v>0.20388519999999999</v>
      </c>
      <c r="CR180" s="22">
        <v>0.4225254</v>
      </c>
      <c r="CS180" s="22">
        <v>0.21616769999999999</v>
      </c>
      <c r="CT180" s="22">
        <v>-2.49477E-2</v>
      </c>
      <c r="CU180" s="22">
        <v>0.11160680000000001</v>
      </c>
      <c r="CV180" s="22">
        <v>0.23621020000000001</v>
      </c>
      <c r="CW180" s="22">
        <v>-6.9767599999999999E-2</v>
      </c>
      <c r="CX180" s="22">
        <v>-0.19321659999999999</v>
      </c>
      <c r="CY180" s="22">
        <v>5.0296500000000001E-2</v>
      </c>
      <c r="CZ180" s="22">
        <v>9.6545999999999993E-3</v>
      </c>
      <c r="DA180" s="22">
        <v>2.0707799999999998E-2</v>
      </c>
      <c r="DB180" s="22">
        <v>1.54565E-2</v>
      </c>
      <c r="DC180" s="22">
        <v>-1.4564199999999999E-2</v>
      </c>
      <c r="DD180" s="22">
        <v>-1.38329E-2</v>
      </c>
      <c r="DE180" s="22">
        <v>4.0837999999999999E-2</v>
      </c>
      <c r="DF180" s="22">
        <v>-5.2576499999999998E-2</v>
      </c>
      <c r="DG180" s="22">
        <v>-4.2690000000000002E-4</v>
      </c>
      <c r="DH180" s="22">
        <v>7.3203299999999999E-2</v>
      </c>
      <c r="DI180" s="22">
        <v>8.7184300000000006E-2</v>
      </c>
      <c r="DJ180" s="22">
        <v>-8.7282200000000004E-2</v>
      </c>
      <c r="DK180" s="22">
        <v>-4.7892499999999998E-2</v>
      </c>
      <c r="DL180" s="22">
        <v>5.1976599999999998E-2</v>
      </c>
      <c r="DM180" s="22">
        <v>0.12865289999999999</v>
      </c>
      <c r="DN180" s="22">
        <v>0.32370640000000001</v>
      </c>
      <c r="DO180" s="22">
        <v>0.31837290000000001</v>
      </c>
      <c r="DP180" s="22">
        <v>0.52575799999999995</v>
      </c>
      <c r="DQ180" s="22">
        <v>0.32871240000000002</v>
      </c>
      <c r="DR180" s="22">
        <v>8.3402699999999996E-2</v>
      </c>
      <c r="DS180" s="22">
        <v>0.23047380000000001</v>
      </c>
      <c r="DT180" s="22">
        <v>0.33814670000000002</v>
      </c>
      <c r="DU180" s="22">
        <v>2.3825099999999998E-2</v>
      </c>
      <c r="DV180" s="22">
        <v>-9.5483499999999999E-2</v>
      </c>
      <c r="DW180" s="22">
        <v>0.13913519999999999</v>
      </c>
      <c r="DX180" s="22">
        <v>9.9456699999999995E-2</v>
      </c>
      <c r="DY180" s="22">
        <v>8.4434899999999993E-2</v>
      </c>
      <c r="DZ180" s="22">
        <v>5.9427599999999997E-2</v>
      </c>
      <c r="EA180" s="22">
        <v>3.8882E-2</v>
      </c>
      <c r="EB180" s="22">
        <v>4.2346399999999999E-2</v>
      </c>
      <c r="EC180" s="22">
        <v>0.1080936</v>
      </c>
      <c r="ED180" s="22">
        <v>9.3259999999999992E-3</v>
      </c>
      <c r="EE180" s="22">
        <v>7.5385400000000005E-2</v>
      </c>
      <c r="EF180" s="22">
        <v>0.1767531</v>
      </c>
      <c r="EG180" s="22">
        <v>0.19859889999999999</v>
      </c>
      <c r="EH180" s="22">
        <v>4.1146799999999997E-2</v>
      </c>
      <c r="EI180" s="22">
        <v>4.69182E-2</v>
      </c>
      <c r="EJ180" s="22">
        <v>0.1805466</v>
      </c>
      <c r="EK180" s="22">
        <v>0.2692406</v>
      </c>
      <c r="EL180" s="22">
        <v>0.51910730000000005</v>
      </c>
      <c r="EM180" s="22">
        <v>0.48367490000000002</v>
      </c>
      <c r="EN180" s="22">
        <v>0.67480960000000001</v>
      </c>
      <c r="EO180" s="22">
        <v>0.49120920000000001</v>
      </c>
      <c r="EP180" s="22">
        <v>0.23984359999999999</v>
      </c>
      <c r="EQ180" s="22">
        <v>0.40209879999999998</v>
      </c>
      <c r="ER180" s="22">
        <v>0.48532710000000001</v>
      </c>
      <c r="ES180" s="22">
        <v>0.15895809999999999</v>
      </c>
      <c r="ET180" s="22">
        <v>4.5627399999999999E-2</v>
      </c>
      <c r="EU180" s="22">
        <v>75.108440000000002</v>
      </c>
      <c r="EV180" s="22">
        <v>74.135549999999995</v>
      </c>
      <c r="EW180" s="22">
        <v>71.21687</v>
      </c>
      <c r="EX180" s="22">
        <v>70.243979999999993</v>
      </c>
      <c r="EY180" s="22">
        <v>67.325310000000002</v>
      </c>
      <c r="EZ180" s="22">
        <v>67.21687</v>
      </c>
      <c r="FA180" s="22">
        <v>66.243979999999993</v>
      </c>
      <c r="FB180" s="22">
        <v>69.162649999999999</v>
      </c>
      <c r="FC180" s="22">
        <v>74.081329999999994</v>
      </c>
      <c r="FD180" s="22">
        <v>80.945779999999999</v>
      </c>
      <c r="FE180" s="22">
        <v>84</v>
      </c>
      <c r="FF180" s="22">
        <v>85.135549999999995</v>
      </c>
      <c r="FG180" s="22">
        <v>85.21687</v>
      </c>
      <c r="FH180" s="22">
        <v>84.243979999999993</v>
      </c>
      <c r="FI180" s="22">
        <v>84.162649999999999</v>
      </c>
      <c r="FJ180" s="22">
        <v>86.135549999999995</v>
      </c>
      <c r="FK180" s="22">
        <v>86.135549999999995</v>
      </c>
      <c r="FL180" s="22">
        <v>80.21687</v>
      </c>
      <c r="FM180" s="22">
        <v>76.271090000000001</v>
      </c>
      <c r="FN180" s="22">
        <v>73.243979999999993</v>
      </c>
      <c r="FO180" s="22">
        <v>70.243979999999993</v>
      </c>
      <c r="FP180" s="22">
        <v>68.243979999999993</v>
      </c>
      <c r="FQ180" s="22">
        <v>68.189769999999996</v>
      </c>
      <c r="FR180" s="22">
        <v>68.189769999999996</v>
      </c>
      <c r="FS180" s="22">
        <v>2.015609</v>
      </c>
      <c r="FT180" s="22">
        <v>7.8106400000000006E-2</v>
      </c>
      <c r="FU180" s="22">
        <v>0.17839379999999999</v>
      </c>
    </row>
    <row r="181" spans="1:177" x14ac:dyDescent="0.3">
      <c r="A181" s="13" t="s">
        <v>226</v>
      </c>
      <c r="B181" s="13" t="s">
        <v>199</v>
      </c>
      <c r="C181" s="13" t="s">
        <v>263</v>
      </c>
      <c r="D181" s="34" t="s">
        <v>247</v>
      </c>
      <c r="E181" s="23" t="s">
        <v>221</v>
      </c>
      <c r="F181" s="23">
        <v>2933</v>
      </c>
      <c r="G181" s="22">
        <v>1.3191489999999999</v>
      </c>
      <c r="H181" s="22">
        <v>1.128404</v>
      </c>
      <c r="I181" s="22">
        <v>0.92460109999999995</v>
      </c>
      <c r="J181" s="22">
        <v>1.0045820000000001</v>
      </c>
      <c r="K181" s="22">
        <v>0.99127299999999996</v>
      </c>
      <c r="L181" s="22">
        <v>1.0264169999999999</v>
      </c>
      <c r="M181" s="22">
        <v>1.093332</v>
      </c>
      <c r="N181" s="22">
        <v>0.91455690000000001</v>
      </c>
      <c r="O181" s="22">
        <v>0.67355949999999998</v>
      </c>
      <c r="P181" s="22">
        <v>0.18675919999999999</v>
      </c>
      <c r="Q181" s="22">
        <v>-0.26214169999999998</v>
      </c>
      <c r="R181" s="22">
        <v>-0.62475380000000003</v>
      </c>
      <c r="S181" s="22">
        <v>-0.97207299999999996</v>
      </c>
      <c r="T181" s="22">
        <v>-0.78441680000000003</v>
      </c>
      <c r="U181" s="22">
        <v>-0.70632119999999998</v>
      </c>
      <c r="V181" s="22">
        <v>-0.22193389999999999</v>
      </c>
      <c r="W181" s="22">
        <v>0.67005269999999995</v>
      </c>
      <c r="X181" s="22">
        <v>1.484162</v>
      </c>
      <c r="Y181" s="22">
        <v>2.0448279999999999</v>
      </c>
      <c r="Z181" s="22">
        <v>2.3675060000000001</v>
      </c>
      <c r="AA181" s="22">
        <v>2.2619250000000002</v>
      </c>
      <c r="AB181" s="22">
        <v>2.0066199999999998</v>
      </c>
      <c r="AC181" s="22">
        <v>1.8313060000000001</v>
      </c>
      <c r="AD181" s="22">
        <v>1.5051429999999999</v>
      </c>
      <c r="AE181" s="22">
        <v>-0.14720259999999999</v>
      </c>
      <c r="AF181" s="22">
        <v>-0.18827659999999999</v>
      </c>
      <c r="AG181" s="22">
        <v>-0.34236879999999997</v>
      </c>
      <c r="AH181" s="22">
        <v>-0.13208210000000001</v>
      </c>
      <c r="AI181" s="22">
        <v>-0.1192019</v>
      </c>
      <c r="AJ181" s="22">
        <v>-5.6968299999999999E-2</v>
      </c>
      <c r="AK181" s="22">
        <v>3.4370299999999999E-2</v>
      </c>
      <c r="AL181" s="22">
        <v>-1.0085999999999999E-2</v>
      </c>
      <c r="AM181" s="22">
        <v>-6.5008899999999994E-2</v>
      </c>
      <c r="AN181" s="22">
        <v>-0.14186199999999999</v>
      </c>
      <c r="AO181" s="22">
        <v>-0.16667370000000001</v>
      </c>
      <c r="AP181" s="22">
        <v>-0.2307379</v>
      </c>
      <c r="AQ181" s="22">
        <v>-0.1988925</v>
      </c>
      <c r="AR181" s="22">
        <v>-0.2584941</v>
      </c>
      <c r="AS181" s="22">
        <v>-0.45567770000000002</v>
      </c>
      <c r="AT181" s="22">
        <v>-0.51431539999999998</v>
      </c>
      <c r="AU181" s="22">
        <v>-0.1683788</v>
      </c>
      <c r="AV181" s="22">
        <v>-7.8913999999999998E-2</v>
      </c>
      <c r="AW181" s="22">
        <v>-0.14468539999999999</v>
      </c>
      <c r="AX181" s="22">
        <v>-2.4915199999999998E-2</v>
      </c>
      <c r="AY181" s="22">
        <v>-7.6466099999999995E-2</v>
      </c>
      <c r="AZ181" s="22">
        <v>-0.21664120000000001</v>
      </c>
      <c r="BA181" s="22">
        <v>-0.1212693</v>
      </c>
      <c r="BB181" s="22">
        <v>-0.1142127</v>
      </c>
      <c r="BC181" s="22">
        <v>-6.5619999999999998E-2</v>
      </c>
      <c r="BD181" s="22">
        <v>-0.1165506</v>
      </c>
      <c r="BE181" s="22">
        <v>-0.24774599999999999</v>
      </c>
      <c r="BF181" s="22">
        <v>-5.8834400000000002E-2</v>
      </c>
      <c r="BG181" s="22">
        <v>-3.8886700000000003E-2</v>
      </c>
      <c r="BH181" s="22">
        <v>1.2427499999999999E-2</v>
      </c>
      <c r="BI181" s="22">
        <v>0.10690819999999999</v>
      </c>
      <c r="BJ181" s="22">
        <v>7.2332199999999999E-2</v>
      </c>
      <c r="BK181" s="22">
        <v>1.0873900000000001E-2</v>
      </c>
      <c r="BL181" s="22">
        <v>-5.4640000000000001E-2</v>
      </c>
      <c r="BM181" s="22">
        <v>-5.8188999999999998E-2</v>
      </c>
      <c r="BN181" s="22">
        <v>-0.1037444</v>
      </c>
      <c r="BO181" s="22">
        <v>-6.0169E-2</v>
      </c>
      <c r="BP181" s="22">
        <v>-0.10431699999999999</v>
      </c>
      <c r="BQ181" s="22">
        <v>-0.31162020000000001</v>
      </c>
      <c r="BR181" s="22">
        <v>-0.35150500000000001</v>
      </c>
      <c r="BS181" s="22">
        <v>-1.4384600000000001E-2</v>
      </c>
      <c r="BT181" s="22">
        <v>7.9098299999999996E-2</v>
      </c>
      <c r="BU181" s="22">
        <v>2.41596E-2</v>
      </c>
      <c r="BV181" s="22">
        <v>0.1145974</v>
      </c>
      <c r="BW181" s="22">
        <v>6.1916800000000001E-2</v>
      </c>
      <c r="BX181" s="22">
        <v>-0.1073755</v>
      </c>
      <c r="BY181" s="22">
        <v>-7.4619999999999999E-3</v>
      </c>
      <c r="BZ181" s="22">
        <v>-2.8721199999999999E-2</v>
      </c>
      <c r="CA181" s="22">
        <v>-9.1161999999999997E-3</v>
      </c>
      <c r="CB181" s="22">
        <v>-6.68734E-2</v>
      </c>
      <c r="CC181" s="22">
        <v>-0.1822105</v>
      </c>
      <c r="CD181" s="22">
        <v>-8.1031999999999996E-3</v>
      </c>
      <c r="CE181" s="22">
        <v>1.6739400000000002E-2</v>
      </c>
      <c r="CF181" s="22">
        <v>6.0490700000000001E-2</v>
      </c>
      <c r="CG181" s="22">
        <v>0.1571477</v>
      </c>
      <c r="CH181" s="22">
        <v>0.12941469999999999</v>
      </c>
      <c r="CI181" s="22">
        <v>6.343E-2</v>
      </c>
      <c r="CJ181" s="22">
        <v>5.7698000000000003E-3</v>
      </c>
      <c r="CK181" s="22">
        <v>1.6947199999999999E-2</v>
      </c>
      <c r="CL181" s="22">
        <v>-1.57892E-2</v>
      </c>
      <c r="CM181" s="22">
        <v>3.5910400000000002E-2</v>
      </c>
      <c r="CN181" s="22">
        <v>2.4654999999999998E-3</v>
      </c>
      <c r="CO181" s="22">
        <v>-0.21184639999999999</v>
      </c>
      <c r="CP181" s="22">
        <v>-0.23874310000000001</v>
      </c>
      <c r="CQ181" s="22">
        <v>9.2271300000000001E-2</v>
      </c>
      <c r="CR181" s="22">
        <v>0.18853710000000001</v>
      </c>
      <c r="CS181" s="22">
        <v>0.14110110000000001</v>
      </c>
      <c r="CT181" s="22">
        <v>0.2112233</v>
      </c>
      <c r="CU181" s="22">
        <v>0.1577604</v>
      </c>
      <c r="CV181" s="22">
        <v>-3.1698400000000002E-2</v>
      </c>
      <c r="CW181" s="22">
        <v>7.1360599999999996E-2</v>
      </c>
      <c r="CX181" s="22">
        <v>3.04899E-2</v>
      </c>
      <c r="CY181" s="22">
        <v>4.7387600000000002E-2</v>
      </c>
      <c r="CZ181" s="22">
        <v>-1.7196199999999998E-2</v>
      </c>
      <c r="DA181" s="22">
        <v>-0.116675</v>
      </c>
      <c r="DB181" s="22">
        <v>4.2627999999999999E-2</v>
      </c>
      <c r="DC181" s="22">
        <v>7.2365499999999999E-2</v>
      </c>
      <c r="DD181" s="22">
        <v>0.108554</v>
      </c>
      <c r="DE181" s="22">
        <v>0.20738719999999999</v>
      </c>
      <c r="DF181" s="22">
        <v>0.1864973</v>
      </c>
      <c r="DG181" s="22">
        <v>0.1159862</v>
      </c>
      <c r="DH181" s="22">
        <v>6.6179600000000005E-2</v>
      </c>
      <c r="DI181" s="22">
        <v>9.2083399999999996E-2</v>
      </c>
      <c r="DJ181" s="22">
        <v>7.2166099999999997E-2</v>
      </c>
      <c r="DK181" s="22">
        <v>0.13198979999999999</v>
      </c>
      <c r="DL181" s="22">
        <v>0.109248</v>
      </c>
      <c r="DM181" s="22">
        <v>-0.11207259999999999</v>
      </c>
      <c r="DN181" s="22">
        <v>-0.12598110000000001</v>
      </c>
      <c r="DO181" s="22">
        <v>0.1989272</v>
      </c>
      <c r="DP181" s="22">
        <v>0.29797600000000002</v>
      </c>
      <c r="DQ181" s="22">
        <v>0.25804260000000001</v>
      </c>
      <c r="DR181" s="22">
        <v>0.30784919999999999</v>
      </c>
      <c r="DS181" s="22">
        <v>0.253604</v>
      </c>
      <c r="DT181" s="22">
        <v>4.3978700000000003E-2</v>
      </c>
      <c r="DU181" s="22">
        <v>0.15018319999999999</v>
      </c>
      <c r="DV181" s="22">
        <v>8.9701000000000003E-2</v>
      </c>
      <c r="DW181" s="22">
        <v>0.12897020000000001</v>
      </c>
      <c r="DX181" s="22">
        <v>5.4529800000000003E-2</v>
      </c>
      <c r="DY181" s="22">
        <v>-2.2052200000000001E-2</v>
      </c>
      <c r="DZ181" s="22">
        <v>0.1158757</v>
      </c>
      <c r="EA181" s="22">
        <v>0.1526807</v>
      </c>
      <c r="EB181" s="22">
        <v>0.17794969999999999</v>
      </c>
      <c r="EC181" s="22">
        <v>0.27992499999999998</v>
      </c>
      <c r="ED181" s="22">
        <v>0.26891549999999997</v>
      </c>
      <c r="EE181" s="22">
        <v>0.19186900000000001</v>
      </c>
      <c r="EF181" s="22">
        <v>0.1534016</v>
      </c>
      <c r="EG181" s="22">
        <v>0.2005681</v>
      </c>
      <c r="EH181" s="22">
        <v>0.19915959999999999</v>
      </c>
      <c r="EI181" s="22">
        <v>0.27071319999999999</v>
      </c>
      <c r="EJ181" s="22">
        <v>0.26342510000000002</v>
      </c>
      <c r="EK181" s="22">
        <v>3.1984899999999997E-2</v>
      </c>
      <c r="EL181" s="22">
        <v>3.6829199999999999E-2</v>
      </c>
      <c r="EM181" s="22">
        <v>0.3529214</v>
      </c>
      <c r="EN181" s="22">
        <v>0.45598830000000001</v>
      </c>
      <c r="EO181" s="22">
        <v>0.42688759999999998</v>
      </c>
      <c r="EP181" s="22">
        <v>0.44736169999999997</v>
      </c>
      <c r="EQ181" s="22">
        <v>0.39198690000000003</v>
      </c>
      <c r="ER181" s="22">
        <v>0.1532444</v>
      </c>
      <c r="ES181" s="22">
        <v>0.26399060000000002</v>
      </c>
      <c r="ET181" s="22">
        <v>0.1751925</v>
      </c>
      <c r="EU181" s="22">
        <v>75.992519999999999</v>
      </c>
      <c r="EV181" s="22">
        <v>76.985050000000001</v>
      </c>
      <c r="EW181" s="22">
        <v>76.982550000000003</v>
      </c>
      <c r="EX181" s="22">
        <v>74.990030000000004</v>
      </c>
      <c r="EY181" s="22">
        <v>75.990030000000004</v>
      </c>
      <c r="EZ181" s="22">
        <v>75.987539999999996</v>
      </c>
      <c r="FA181" s="22">
        <v>73.990030000000004</v>
      </c>
      <c r="FB181" s="22">
        <v>74.987539999999996</v>
      </c>
      <c r="FC181" s="22">
        <v>77.987539999999996</v>
      </c>
      <c r="FD181" s="22">
        <v>81.997500000000002</v>
      </c>
      <c r="FE181" s="22">
        <v>88.992519999999999</v>
      </c>
      <c r="FF181" s="22">
        <v>90.997500000000002</v>
      </c>
      <c r="FG181" s="22">
        <v>92.997500000000002</v>
      </c>
      <c r="FH181" s="22">
        <v>93.995009999999994</v>
      </c>
      <c r="FI181" s="22">
        <v>95.987539999999996</v>
      </c>
      <c r="FJ181" s="22">
        <v>93.997500000000002</v>
      </c>
      <c r="FK181" s="22">
        <v>93.995009999999994</v>
      </c>
      <c r="FL181" s="22">
        <v>91.997500000000002</v>
      </c>
      <c r="FM181" s="22">
        <v>90</v>
      </c>
      <c r="FN181" s="22">
        <v>86.002499999999998</v>
      </c>
      <c r="FO181" s="22">
        <v>80.002499999999998</v>
      </c>
      <c r="FP181" s="22">
        <v>75.007480000000001</v>
      </c>
      <c r="FQ181" s="22">
        <v>73</v>
      </c>
      <c r="FR181" s="22">
        <v>72.992519999999999</v>
      </c>
      <c r="FS181" s="22">
        <v>1.872916</v>
      </c>
      <c r="FT181" s="22">
        <v>8.5681400000000005E-2</v>
      </c>
      <c r="FU181" s="22">
        <v>0.16568910000000001</v>
      </c>
    </row>
    <row r="182" spans="1:177" x14ac:dyDescent="0.3">
      <c r="A182" s="13" t="s">
        <v>226</v>
      </c>
      <c r="B182" s="13" t="s">
        <v>199</v>
      </c>
      <c r="C182" s="13" t="s">
        <v>263</v>
      </c>
      <c r="D182" s="34" t="s">
        <v>236</v>
      </c>
      <c r="E182" s="23" t="s">
        <v>219</v>
      </c>
      <c r="F182" s="23">
        <v>5321</v>
      </c>
      <c r="G182" s="22">
        <v>0.72520770000000001</v>
      </c>
      <c r="H182" s="22">
        <v>0.680423</v>
      </c>
      <c r="I182" s="22">
        <v>0.59396079999999996</v>
      </c>
      <c r="J182" s="22">
        <v>0.60240229999999995</v>
      </c>
      <c r="K182" s="22">
        <v>0.58336140000000003</v>
      </c>
      <c r="L182" s="22">
        <v>0.61482539999999997</v>
      </c>
      <c r="M182" s="22">
        <v>0.65467229999999998</v>
      </c>
      <c r="N182" s="22">
        <v>0.5097682</v>
      </c>
      <c r="O182" s="22">
        <v>0.1744009</v>
      </c>
      <c r="P182" s="22">
        <v>-0.30892740000000002</v>
      </c>
      <c r="Q182" s="22">
        <v>-0.90096410000000005</v>
      </c>
      <c r="R182" s="22">
        <v>-1.3882909999999999</v>
      </c>
      <c r="S182" s="22">
        <v>-1.614527</v>
      </c>
      <c r="T182" s="22">
        <v>-1.670123</v>
      </c>
      <c r="U182" s="22">
        <v>-1.5523690000000001</v>
      </c>
      <c r="V182" s="22">
        <v>-1.1354690000000001</v>
      </c>
      <c r="W182" s="22">
        <v>-0.50018149999999995</v>
      </c>
      <c r="X182" s="22">
        <v>0.18864049999999999</v>
      </c>
      <c r="Y182" s="22">
        <v>0.73492829999999998</v>
      </c>
      <c r="Z182" s="22">
        <v>1.0751900000000001</v>
      </c>
      <c r="AA182" s="22">
        <v>1.199065</v>
      </c>
      <c r="AB182" s="22">
        <v>1.1408259999999999</v>
      </c>
      <c r="AC182" s="22">
        <v>0.99048409999999998</v>
      </c>
      <c r="AD182" s="22">
        <v>0.78945129999999997</v>
      </c>
      <c r="AE182" s="22">
        <v>-0.1062772</v>
      </c>
      <c r="AF182" s="22">
        <v>-9.1864699999999994E-2</v>
      </c>
      <c r="AG182" s="22">
        <v>-0.13660169999999999</v>
      </c>
      <c r="AH182" s="22">
        <v>-5.9954399999999998E-2</v>
      </c>
      <c r="AI182" s="22">
        <v>-4.4961800000000003E-2</v>
      </c>
      <c r="AJ182" s="22">
        <v>-3.1283400000000003E-2</v>
      </c>
      <c r="AK182" s="22">
        <v>-1.23035E-2</v>
      </c>
      <c r="AL182" s="22">
        <v>-2.9507100000000001E-2</v>
      </c>
      <c r="AM182" s="22">
        <v>-6.9420200000000001E-2</v>
      </c>
      <c r="AN182" s="22">
        <v>-9.6592300000000006E-2</v>
      </c>
      <c r="AO182" s="22">
        <v>-0.1401665</v>
      </c>
      <c r="AP182" s="22">
        <v>-0.182259</v>
      </c>
      <c r="AQ182" s="22">
        <v>-0.1240253</v>
      </c>
      <c r="AR182" s="22">
        <v>-0.1120931</v>
      </c>
      <c r="AS182" s="22">
        <v>-0.1132362</v>
      </c>
      <c r="AT182" s="22">
        <v>-5.5067999999999999E-2</v>
      </c>
      <c r="AU182" s="22">
        <v>3.68594E-2</v>
      </c>
      <c r="AV182" s="22">
        <v>7.4372999999999995E-2</v>
      </c>
      <c r="AW182" s="22">
        <v>3.9085099999999998E-2</v>
      </c>
      <c r="AX182" s="22">
        <v>3.74057E-2</v>
      </c>
      <c r="AY182" s="22">
        <v>5.5029599999999998E-2</v>
      </c>
      <c r="AZ182" s="22">
        <v>1.7691399999999999E-2</v>
      </c>
      <c r="BA182" s="22">
        <v>-1.74558E-2</v>
      </c>
      <c r="BB182" s="22">
        <v>-7.3328400000000002E-2</v>
      </c>
      <c r="BC182" s="22">
        <v>-6.4689700000000003E-2</v>
      </c>
      <c r="BD182" s="22">
        <v>-5.2365399999999999E-2</v>
      </c>
      <c r="BE182" s="22">
        <v>-8.9913300000000002E-2</v>
      </c>
      <c r="BF182" s="22">
        <v>-2.8809999999999999E-2</v>
      </c>
      <c r="BG182" s="22">
        <v>-2.1023099999999999E-2</v>
      </c>
      <c r="BH182" s="22">
        <v>-9.6516999999999992E-3</v>
      </c>
      <c r="BI182" s="22">
        <v>1.3980599999999999E-2</v>
      </c>
      <c r="BJ182" s="22">
        <v>1.4032999999999999E-3</v>
      </c>
      <c r="BK182" s="22">
        <v>-3.5298299999999998E-2</v>
      </c>
      <c r="BL182" s="22">
        <v>-5.3423499999999999E-2</v>
      </c>
      <c r="BM182" s="22">
        <v>-8.5035399999999997E-2</v>
      </c>
      <c r="BN182" s="22">
        <v>-0.1202143</v>
      </c>
      <c r="BO182" s="22">
        <v>-6.6360299999999997E-2</v>
      </c>
      <c r="BP182" s="22">
        <v>-5.5287799999999998E-2</v>
      </c>
      <c r="BQ182" s="22">
        <v>-5.5909399999999998E-2</v>
      </c>
      <c r="BR182" s="22">
        <v>4.6689000000000001E-3</v>
      </c>
      <c r="BS182" s="22">
        <v>9.6032800000000001E-2</v>
      </c>
      <c r="BT182" s="22">
        <v>0.12925619999999999</v>
      </c>
      <c r="BU182" s="22">
        <v>9.4260899999999995E-2</v>
      </c>
      <c r="BV182" s="22">
        <v>9.0366199999999994E-2</v>
      </c>
      <c r="BW182" s="22">
        <v>0.1035605</v>
      </c>
      <c r="BX182" s="22">
        <v>6.5628300000000001E-2</v>
      </c>
      <c r="BY182" s="22">
        <v>3.0560799999999999E-2</v>
      </c>
      <c r="BZ182" s="22">
        <v>-2.8761100000000001E-2</v>
      </c>
      <c r="CA182" s="22">
        <v>-3.5886399999999999E-2</v>
      </c>
      <c r="CB182" s="22">
        <v>-2.5008300000000001E-2</v>
      </c>
      <c r="CC182" s="22">
        <v>-5.7577000000000003E-2</v>
      </c>
      <c r="CD182" s="22">
        <v>-7.2395000000000003E-3</v>
      </c>
      <c r="CE182" s="22">
        <v>-4.4432999999999999E-3</v>
      </c>
      <c r="CF182" s="22">
        <v>5.3302999999999996E-3</v>
      </c>
      <c r="CG182" s="22">
        <v>3.21848E-2</v>
      </c>
      <c r="CH182" s="22">
        <v>2.28118E-2</v>
      </c>
      <c r="CI182" s="22">
        <v>-1.16656E-2</v>
      </c>
      <c r="CJ182" s="22">
        <v>-2.3524900000000001E-2</v>
      </c>
      <c r="CK182" s="22">
        <v>-4.6851700000000003E-2</v>
      </c>
      <c r="CL182" s="22">
        <v>-7.72423E-2</v>
      </c>
      <c r="CM182" s="22">
        <v>-2.6421799999999999E-2</v>
      </c>
      <c r="CN182" s="22">
        <v>-1.5944699999999999E-2</v>
      </c>
      <c r="CO182" s="22">
        <v>-1.6205000000000001E-2</v>
      </c>
      <c r="CP182" s="22">
        <v>4.60425E-2</v>
      </c>
      <c r="CQ182" s="22">
        <v>0.137016</v>
      </c>
      <c r="CR182" s="22">
        <v>0.16726820000000001</v>
      </c>
      <c r="CS182" s="22">
        <v>0.1324755</v>
      </c>
      <c r="CT182" s="22">
        <v>0.12704660000000001</v>
      </c>
      <c r="CU182" s="22">
        <v>0.13717280000000001</v>
      </c>
      <c r="CV182" s="22">
        <v>9.8829200000000006E-2</v>
      </c>
      <c r="CW182" s="22">
        <v>6.3816999999999999E-2</v>
      </c>
      <c r="CX182" s="22">
        <v>2.1061000000000001E-3</v>
      </c>
      <c r="CY182" s="22">
        <v>-7.0831000000000002E-3</v>
      </c>
      <c r="CZ182" s="22">
        <v>2.3487999999999998E-3</v>
      </c>
      <c r="DA182" s="22">
        <v>-2.5240700000000001E-2</v>
      </c>
      <c r="DB182" s="22">
        <v>1.4331E-2</v>
      </c>
      <c r="DC182" s="22">
        <v>1.2136600000000001E-2</v>
      </c>
      <c r="DD182" s="22">
        <v>2.0312400000000001E-2</v>
      </c>
      <c r="DE182" s="22">
        <v>5.0389099999999999E-2</v>
      </c>
      <c r="DF182" s="22">
        <v>4.4220299999999997E-2</v>
      </c>
      <c r="DG182" s="22">
        <v>1.1967200000000001E-2</v>
      </c>
      <c r="DH182" s="22">
        <v>6.3736000000000001E-3</v>
      </c>
      <c r="DI182" s="22">
        <v>-8.6680999999999998E-3</v>
      </c>
      <c r="DJ182" s="22">
        <v>-3.4270299999999997E-2</v>
      </c>
      <c r="DK182" s="22">
        <v>1.3516800000000001E-2</v>
      </c>
      <c r="DL182" s="22">
        <v>2.33984E-2</v>
      </c>
      <c r="DM182" s="22">
        <v>2.34994E-2</v>
      </c>
      <c r="DN182" s="22">
        <v>8.7416099999999997E-2</v>
      </c>
      <c r="DO182" s="22">
        <v>0.1779993</v>
      </c>
      <c r="DP182" s="22">
        <v>0.20528009999999999</v>
      </c>
      <c r="DQ182" s="22">
        <v>0.17069000000000001</v>
      </c>
      <c r="DR182" s="22">
        <v>0.16372690000000001</v>
      </c>
      <c r="DS182" s="22">
        <v>0.1707851</v>
      </c>
      <c r="DT182" s="22">
        <v>0.13203019999999999</v>
      </c>
      <c r="DU182" s="22">
        <v>9.7073199999999998E-2</v>
      </c>
      <c r="DV182" s="22">
        <v>3.2973299999999997E-2</v>
      </c>
      <c r="DW182" s="22">
        <v>3.4504399999999998E-2</v>
      </c>
      <c r="DX182" s="22">
        <v>4.1848200000000002E-2</v>
      </c>
      <c r="DY182" s="22">
        <v>2.14478E-2</v>
      </c>
      <c r="DZ182" s="22">
        <v>4.5475300000000003E-2</v>
      </c>
      <c r="EA182" s="22">
        <v>3.6075299999999998E-2</v>
      </c>
      <c r="EB182" s="22">
        <v>4.1944099999999998E-2</v>
      </c>
      <c r="EC182" s="22">
        <v>7.6673099999999994E-2</v>
      </c>
      <c r="ED182" s="22">
        <v>7.5130699999999995E-2</v>
      </c>
      <c r="EE182" s="22">
        <v>4.6089100000000001E-2</v>
      </c>
      <c r="EF182" s="22">
        <v>4.95424E-2</v>
      </c>
      <c r="EG182" s="22">
        <v>4.64631E-2</v>
      </c>
      <c r="EH182" s="22">
        <v>2.7774400000000001E-2</v>
      </c>
      <c r="EI182" s="22">
        <v>7.1181700000000001E-2</v>
      </c>
      <c r="EJ182" s="22">
        <v>8.0203700000000003E-2</v>
      </c>
      <c r="EK182" s="22">
        <v>8.0826200000000001E-2</v>
      </c>
      <c r="EL182" s="22">
        <v>0.14715310000000001</v>
      </c>
      <c r="EM182" s="22">
        <v>0.23717269999999999</v>
      </c>
      <c r="EN182" s="22">
        <v>0.26016339999999999</v>
      </c>
      <c r="EO182" s="22">
        <v>0.22586580000000001</v>
      </c>
      <c r="EP182" s="22">
        <v>0.21668750000000001</v>
      </c>
      <c r="EQ182" s="22">
        <v>0.21931600000000001</v>
      </c>
      <c r="ER182" s="22">
        <v>0.17996709999999999</v>
      </c>
      <c r="ES182" s="22">
        <v>0.14508979999999999</v>
      </c>
      <c r="ET182" s="22">
        <v>7.7540600000000001E-2</v>
      </c>
      <c r="EU182" s="22">
        <v>60.658200000000001</v>
      </c>
      <c r="EV182" s="22">
        <v>60.40502</v>
      </c>
      <c r="EW182" s="22">
        <v>59.934980000000003</v>
      </c>
      <c r="EX182" s="22">
        <v>59.857349999999997</v>
      </c>
      <c r="EY182" s="22">
        <v>59.605699999999999</v>
      </c>
      <c r="EZ182" s="22">
        <v>59.459829999999997</v>
      </c>
      <c r="FA182" s="22">
        <v>59.306150000000002</v>
      </c>
      <c r="FB182" s="22">
        <v>60.449129999999997</v>
      </c>
      <c r="FC182" s="22">
        <v>62.373649999999998</v>
      </c>
      <c r="FD182" s="22">
        <v>65.234070000000003</v>
      </c>
      <c r="FE182" s="22">
        <v>68.739559999999997</v>
      </c>
      <c r="FF182" s="22">
        <v>71.445660000000004</v>
      </c>
      <c r="FG182" s="22">
        <v>73.697699999999998</v>
      </c>
      <c r="FH182" s="22">
        <v>75.01088</v>
      </c>
      <c r="FI182" s="22">
        <v>75.290270000000007</v>
      </c>
      <c r="FJ182" s="22">
        <v>74.902199999999993</v>
      </c>
      <c r="FK182" s="22">
        <v>73.943640000000002</v>
      </c>
      <c r="FL182" s="22">
        <v>72.195779999999999</v>
      </c>
      <c r="FM182" s="22">
        <v>70.067999999999998</v>
      </c>
      <c r="FN182" s="22">
        <v>66.981300000000005</v>
      </c>
      <c r="FO182" s="22">
        <v>63.506500000000003</v>
      </c>
      <c r="FP182" s="22">
        <v>61.608409999999999</v>
      </c>
      <c r="FQ182" s="22">
        <v>61.017220000000002</v>
      </c>
      <c r="FR182" s="22">
        <v>60.632629999999999</v>
      </c>
      <c r="FS182" s="22">
        <v>0.80954559999999998</v>
      </c>
      <c r="FT182" s="22">
        <v>3.9129400000000002E-2</v>
      </c>
      <c r="FU182" s="22">
        <v>6.1674E-2</v>
      </c>
    </row>
    <row r="183" spans="1:177" x14ac:dyDescent="0.3">
      <c r="A183" s="13" t="s">
        <v>226</v>
      </c>
      <c r="B183" s="13" t="s">
        <v>199</v>
      </c>
      <c r="C183" s="13" t="s">
        <v>263</v>
      </c>
      <c r="D183" s="34" t="s">
        <v>236</v>
      </c>
      <c r="E183" s="23" t="s">
        <v>220</v>
      </c>
      <c r="F183" s="23">
        <v>2636</v>
      </c>
      <c r="G183" s="22">
        <v>0.74887899999999996</v>
      </c>
      <c r="H183" s="22">
        <v>0.70508000000000004</v>
      </c>
      <c r="I183" s="22">
        <v>0.68542639999999999</v>
      </c>
      <c r="J183" s="22">
        <v>0.62233970000000005</v>
      </c>
      <c r="K183" s="22">
        <v>0.588781</v>
      </c>
      <c r="L183" s="22">
        <v>0.59355000000000002</v>
      </c>
      <c r="M183" s="22">
        <v>0.62199000000000004</v>
      </c>
      <c r="N183" s="22">
        <v>0.4800507</v>
      </c>
      <c r="O183" s="22">
        <v>0.27727800000000002</v>
      </c>
      <c r="P183" s="22">
        <v>-8.6970500000000006E-2</v>
      </c>
      <c r="Q183" s="22">
        <v>-0.53831569999999995</v>
      </c>
      <c r="R183" s="22">
        <v>-0.97420439999999997</v>
      </c>
      <c r="S183" s="22">
        <v>-1.1110260000000001</v>
      </c>
      <c r="T183" s="22">
        <v>-1.1911449999999999</v>
      </c>
      <c r="U183" s="22">
        <v>-1.0846210000000001</v>
      </c>
      <c r="V183" s="22">
        <v>-0.72786430000000002</v>
      </c>
      <c r="W183" s="22">
        <v>-0.26761089999999998</v>
      </c>
      <c r="X183" s="22">
        <v>0.30385709999999999</v>
      </c>
      <c r="Y183" s="22">
        <v>0.74845969999999995</v>
      </c>
      <c r="Z183" s="22">
        <v>0.99850280000000002</v>
      </c>
      <c r="AA183" s="22">
        <v>1.147213</v>
      </c>
      <c r="AB183" s="22">
        <v>1.097926</v>
      </c>
      <c r="AC183" s="22">
        <v>0.94881919999999997</v>
      </c>
      <c r="AD183" s="22">
        <v>0.74866759999999999</v>
      </c>
      <c r="AE183" s="22">
        <v>-0.1351359</v>
      </c>
      <c r="AF183" s="22">
        <v>-0.1347894</v>
      </c>
      <c r="AG183" s="22">
        <v>-8.15554E-2</v>
      </c>
      <c r="AH183" s="22">
        <v>-5.5268100000000001E-2</v>
      </c>
      <c r="AI183" s="22">
        <v>-3.73823E-2</v>
      </c>
      <c r="AJ183" s="22">
        <v>-4.6553700000000003E-2</v>
      </c>
      <c r="AK183" s="22">
        <v>-4.4159999999999998E-2</v>
      </c>
      <c r="AL183" s="22">
        <v>-0.1132649</v>
      </c>
      <c r="AM183" s="22">
        <v>-0.13401009999999999</v>
      </c>
      <c r="AN183" s="22">
        <v>-0.1887257</v>
      </c>
      <c r="AO183" s="22">
        <v>-0.26506790000000002</v>
      </c>
      <c r="AP183" s="22">
        <v>-0.34894510000000001</v>
      </c>
      <c r="AQ183" s="22">
        <v>-0.1995133</v>
      </c>
      <c r="AR183" s="22">
        <v>-0.16566539999999999</v>
      </c>
      <c r="AS183" s="22">
        <v>-9.5756499999999994E-2</v>
      </c>
      <c r="AT183" s="22">
        <v>3.9763000000000003E-3</v>
      </c>
      <c r="AU183" s="22">
        <v>1.33066E-2</v>
      </c>
      <c r="AV183" s="22">
        <v>4.2897600000000001E-2</v>
      </c>
      <c r="AW183" s="22">
        <v>1.8546000000000001E-3</v>
      </c>
      <c r="AX183" s="22">
        <v>-6.8332400000000001E-2</v>
      </c>
      <c r="AY183" s="22">
        <v>-1.0031699999999999E-2</v>
      </c>
      <c r="AZ183" s="22">
        <v>-3.4022200000000002E-2</v>
      </c>
      <c r="BA183" s="22">
        <v>-7.0769600000000002E-2</v>
      </c>
      <c r="BB183" s="22">
        <v>-0.13113040000000001</v>
      </c>
      <c r="BC183" s="22">
        <v>-6.9467799999999996E-2</v>
      </c>
      <c r="BD183" s="22">
        <v>-6.3657500000000006E-2</v>
      </c>
      <c r="BE183" s="22">
        <v>-1.8144500000000001E-2</v>
      </c>
      <c r="BF183" s="22">
        <v>-1.0583199999999999E-2</v>
      </c>
      <c r="BG183" s="22">
        <v>-3.1278E-3</v>
      </c>
      <c r="BH183" s="22">
        <v>-1.1348499999999999E-2</v>
      </c>
      <c r="BI183" s="22">
        <v>-9.7666999999999997E-3</v>
      </c>
      <c r="BJ183" s="22">
        <v>-7.1328299999999997E-2</v>
      </c>
      <c r="BK183" s="22">
        <v>-7.1718599999999993E-2</v>
      </c>
      <c r="BL183" s="22">
        <v>-0.1091133</v>
      </c>
      <c r="BM183" s="22">
        <v>-0.16289090000000001</v>
      </c>
      <c r="BN183" s="22">
        <v>-0.2353287</v>
      </c>
      <c r="BO183" s="22">
        <v>-0.1168107</v>
      </c>
      <c r="BP183" s="22">
        <v>-9.5093899999999995E-2</v>
      </c>
      <c r="BQ183" s="22">
        <v>-3.3984800000000003E-2</v>
      </c>
      <c r="BR183" s="22">
        <v>6.2275999999999998E-2</v>
      </c>
      <c r="BS183" s="22">
        <v>7.0932999999999996E-2</v>
      </c>
      <c r="BT183" s="22">
        <v>0.10670540000000001</v>
      </c>
      <c r="BU183" s="22">
        <v>8.3759500000000001E-2</v>
      </c>
      <c r="BV183" s="22">
        <v>2.68224E-2</v>
      </c>
      <c r="BW183" s="22">
        <v>7.1548399999999998E-2</v>
      </c>
      <c r="BX183" s="22">
        <v>4.5749100000000001E-2</v>
      </c>
      <c r="BY183" s="22">
        <v>3.5739000000000001E-3</v>
      </c>
      <c r="BZ183" s="22">
        <v>-6.6344700000000006E-2</v>
      </c>
      <c r="CA183" s="22">
        <v>-2.3986199999999999E-2</v>
      </c>
      <c r="CB183" s="22">
        <v>-1.43918E-2</v>
      </c>
      <c r="CC183" s="22">
        <v>2.5773600000000001E-2</v>
      </c>
      <c r="CD183" s="22">
        <v>2.0365399999999999E-2</v>
      </c>
      <c r="CE183" s="22">
        <v>2.0596699999999999E-2</v>
      </c>
      <c r="CF183" s="22">
        <v>1.3034499999999999E-2</v>
      </c>
      <c r="CG183" s="22">
        <v>1.4054000000000001E-2</v>
      </c>
      <c r="CH183" s="22">
        <v>-4.2283099999999997E-2</v>
      </c>
      <c r="CI183" s="22">
        <v>-2.8575699999999999E-2</v>
      </c>
      <c r="CJ183" s="22">
        <v>-5.3974000000000001E-2</v>
      </c>
      <c r="CK183" s="22">
        <v>-9.2123399999999994E-2</v>
      </c>
      <c r="CL183" s="22">
        <v>-0.15663830000000001</v>
      </c>
      <c r="CM183" s="22">
        <v>-5.9531100000000003E-2</v>
      </c>
      <c r="CN183" s="22">
        <v>-4.6216199999999999E-2</v>
      </c>
      <c r="CO183" s="22">
        <v>8.7980999999999997E-3</v>
      </c>
      <c r="CP183" s="22">
        <v>0.1026542</v>
      </c>
      <c r="CQ183" s="22">
        <v>0.1108449</v>
      </c>
      <c r="CR183" s="22">
        <v>0.15089849999999999</v>
      </c>
      <c r="CS183" s="22">
        <v>0.14048659999999999</v>
      </c>
      <c r="CT183" s="22">
        <v>9.2726199999999995E-2</v>
      </c>
      <c r="CU183" s="22">
        <v>0.12805040000000001</v>
      </c>
      <c r="CV183" s="22">
        <v>0.1009984</v>
      </c>
      <c r="CW183" s="22">
        <v>5.5063899999999999E-2</v>
      </c>
      <c r="CX183" s="22">
        <v>-2.1474400000000001E-2</v>
      </c>
      <c r="CY183" s="22">
        <v>2.1495400000000001E-2</v>
      </c>
      <c r="CZ183" s="22">
        <v>3.4873899999999999E-2</v>
      </c>
      <c r="DA183" s="22">
        <v>6.9691799999999998E-2</v>
      </c>
      <c r="DB183" s="22">
        <v>5.1313999999999999E-2</v>
      </c>
      <c r="DC183" s="22">
        <v>4.4321300000000001E-2</v>
      </c>
      <c r="DD183" s="22">
        <v>3.7417600000000002E-2</v>
      </c>
      <c r="DE183" s="22">
        <v>3.7874699999999997E-2</v>
      </c>
      <c r="DF183" s="22">
        <v>-1.32379E-2</v>
      </c>
      <c r="DG183" s="22">
        <v>1.45673E-2</v>
      </c>
      <c r="DH183" s="22">
        <v>1.1654E-3</v>
      </c>
      <c r="DI183" s="22">
        <v>-2.1355900000000001E-2</v>
      </c>
      <c r="DJ183" s="22">
        <v>-7.7947900000000001E-2</v>
      </c>
      <c r="DK183" s="22">
        <v>-2.2515E-3</v>
      </c>
      <c r="DL183" s="22">
        <v>2.6614999999999998E-3</v>
      </c>
      <c r="DM183" s="22">
        <v>5.1580899999999999E-2</v>
      </c>
      <c r="DN183" s="22">
        <v>0.1430324</v>
      </c>
      <c r="DO183" s="22">
        <v>0.1507568</v>
      </c>
      <c r="DP183" s="22">
        <v>0.1950916</v>
      </c>
      <c r="DQ183" s="22">
        <v>0.19721379999999999</v>
      </c>
      <c r="DR183" s="22">
        <v>0.1586301</v>
      </c>
      <c r="DS183" s="22">
        <v>0.18455250000000001</v>
      </c>
      <c r="DT183" s="22">
        <v>0.15624779999999999</v>
      </c>
      <c r="DU183" s="22">
        <v>0.106554</v>
      </c>
      <c r="DV183" s="22">
        <v>2.3396E-2</v>
      </c>
      <c r="DW183" s="22">
        <v>8.7163500000000005E-2</v>
      </c>
      <c r="DX183" s="22">
        <v>0.1060058</v>
      </c>
      <c r="DY183" s="22">
        <v>0.13310259999999999</v>
      </c>
      <c r="DZ183" s="22">
        <v>9.5998799999999995E-2</v>
      </c>
      <c r="EA183" s="22">
        <v>7.8575699999999998E-2</v>
      </c>
      <c r="EB183" s="22">
        <v>7.2622800000000001E-2</v>
      </c>
      <c r="EC183" s="22">
        <v>7.2267999999999999E-2</v>
      </c>
      <c r="ED183" s="22">
        <v>2.8698700000000001E-2</v>
      </c>
      <c r="EE183" s="22">
        <v>7.6858800000000005E-2</v>
      </c>
      <c r="EF183" s="22">
        <v>8.0777799999999997E-2</v>
      </c>
      <c r="EG183" s="22">
        <v>8.0821100000000007E-2</v>
      </c>
      <c r="EH183" s="22">
        <v>3.5668499999999999E-2</v>
      </c>
      <c r="EI183" s="22">
        <v>8.04512E-2</v>
      </c>
      <c r="EJ183" s="22">
        <v>7.3233000000000006E-2</v>
      </c>
      <c r="EK183" s="22">
        <v>0.1133526</v>
      </c>
      <c r="EL183" s="22">
        <v>0.20133210000000001</v>
      </c>
      <c r="EM183" s="22">
        <v>0.20838319999999999</v>
      </c>
      <c r="EN183" s="22">
        <v>0.2588995</v>
      </c>
      <c r="EO183" s="22">
        <v>0.2791187</v>
      </c>
      <c r="EP183" s="22">
        <v>0.25378479999999998</v>
      </c>
      <c r="EQ183" s="22">
        <v>0.2661326</v>
      </c>
      <c r="ER183" s="22">
        <v>0.23601910000000001</v>
      </c>
      <c r="ES183" s="22">
        <v>0.18089749999999999</v>
      </c>
      <c r="ET183" s="22">
        <v>8.8181700000000002E-2</v>
      </c>
      <c r="EU183" s="22">
        <v>61.45185</v>
      </c>
      <c r="EV183" s="22">
        <v>61.401719999999997</v>
      </c>
      <c r="EW183" s="22">
        <v>61.049140000000001</v>
      </c>
      <c r="EX183" s="22">
        <v>60.99841</v>
      </c>
      <c r="EY183" s="22">
        <v>60.794559999999997</v>
      </c>
      <c r="EZ183" s="22">
        <v>60.65699</v>
      </c>
      <c r="FA183" s="22">
        <v>60.553249999999998</v>
      </c>
      <c r="FB183" s="22">
        <v>61.144060000000003</v>
      </c>
      <c r="FC183" s="22">
        <v>62.244</v>
      </c>
      <c r="FD183" s="22">
        <v>64.031859999999995</v>
      </c>
      <c r="FE183" s="22">
        <v>66.187290000000004</v>
      </c>
      <c r="FF183" s="22">
        <v>68.432879999999997</v>
      </c>
      <c r="FG183" s="22">
        <v>70.082830000000001</v>
      </c>
      <c r="FH183" s="22">
        <v>70.803740000000005</v>
      </c>
      <c r="FI183" s="22">
        <v>70.454570000000004</v>
      </c>
      <c r="FJ183" s="22">
        <v>70.24633</v>
      </c>
      <c r="FK183" s="22">
        <v>69.381410000000002</v>
      </c>
      <c r="FL183" s="22">
        <v>68.175359999999998</v>
      </c>
      <c r="FM183" s="22">
        <v>66.755920000000003</v>
      </c>
      <c r="FN183" s="22">
        <v>64.792259999999999</v>
      </c>
      <c r="FO183" s="22">
        <v>62.76099</v>
      </c>
      <c r="FP183" s="22">
        <v>61.878300000000003</v>
      </c>
      <c r="FQ183" s="22">
        <v>61.660870000000003</v>
      </c>
      <c r="FR183" s="22">
        <v>61.552219999999998</v>
      </c>
      <c r="FS183" s="22">
        <v>0.84475250000000002</v>
      </c>
      <c r="FT183" s="22">
        <v>4.4712000000000002E-2</v>
      </c>
      <c r="FU183" s="22">
        <v>8.9294799999999994E-2</v>
      </c>
    </row>
    <row r="184" spans="1:177" x14ac:dyDescent="0.3">
      <c r="A184" s="13" t="s">
        <v>226</v>
      </c>
      <c r="B184" s="13" t="s">
        <v>199</v>
      </c>
      <c r="C184" s="13" t="s">
        <v>263</v>
      </c>
      <c r="D184" s="34" t="s">
        <v>236</v>
      </c>
      <c r="E184" s="23" t="s">
        <v>221</v>
      </c>
      <c r="F184" s="23">
        <v>2685</v>
      </c>
      <c r="G184" s="22">
        <v>0.70833440000000003</v>
      </c>
      <c r="H184" s="22">
        <v>0.6597731</v>
      </c>
      <c r="I184" s="22">
        <v>0.52445229999999998</v>
      </c>
      <c r="J184" s="22">
        <v>0.58940320000000002</v>
      </c>
      <c r="K184" s="22">
        <v>0.58262860000000005</v>
      </c>
      <c r="L184" s="22">
        <v>0.63756789999999997</v>
      </c>
      <c r="M184" s="22">
        <v>0.68194399999999999</v>
      </c>
      <c r="N184" s="22">
        <v>0.52022210000000002</v>
      </c>
      <c r="O184" s="22">
        <v>5.97175E-2</v>
      </c>
      <c r="P184" s="22">
        <v>-0.54856419999999995</v>
      </c>
      <c r="Q184" s="22">
        <v>-1.2890550000000001</v>
      </c>
      <c r="R184" s="22">
        <v>-1.834552</v>
      </c>
      <c r="S184" s="22">
        <v>-2.1338659999999998</v>
      </c>
      <c r="T184" s="22">
        <v>-2.162366</v>
      </c>
      <c r="U184" s="22">
        <v>-2.0144829999999998</v>
      </c>
      <c r="V184" s="22">
        <v>-1.5249159999999999</v>
      </c>
      <c r="W184" s="22">
        <v>-0.73801139999999998</v>
      </c>
      <c r="X184" s="22">
        <v>7.55937E-2</v>
      </c>
      <c r="Y184" s="22">
        <v>0.7307323</v>
      </c>
      <c r="Z184" s="22">
        <v>1.145224</v>
      </c>
      <c r="AA184" s="22">
        <v>1.255504</v>
      </c>
      <c r="AB184" s="22">
        <v>1.191535</v>
      </c>
      <c r="AC184" s="22">
        <v>1.0404059999999999</v>
      </c>
      <c r="AD184" s="22">
        <v>0.82828049999999998</v>
      </c>
      <c r="AE184" s="22">
        <v>-0.13356689999999999</v>
      </c>
      <c r="AF184" s="22">
        <v>-0.10276109999999999</v>
      </c>
      <c r="AG184" s="22">
        <v>-0.22400229999999999</v>
      </c>
      <c r="AH184" s="22">
        <v>-9.7831500000000002E-2</v>
      </c>
      <c r="AI184" s="22">
        <v>-8.0055799999999996E-2</v>
      </c>
      <c r="AJ184" s="22">
        <v>-4.8377299999999998E-2</v>
      </c>
      <c r="AK184" s="22">
        <v>-2.1446900000000001E-2</v>
      </c>
      <c r="AL184" s="22">
        <v>-6.6211999999999998E-3</v>
      </c>
      <c r="AM184" s="22">
        <v>-7.4261999999999995E-2</v>
      </c>
      <c r="AN184" s="22">
        <v>-9.7310099999999997E-2</v>
      </c>
      <c r="AO184" s="22">
        <v>-0.13710240000000001</v>
      </c>
      <c r="AP184" s="22">
        <v>-0.1536122</v>
      </c>
      <c r="AQ184" s="22">
        <v>-0.1495049</v>
      </c>
      <c r="AR184" s="22">
        <v>-0.14690880000000001</v>
      </c>
      <c r="AS184" s="22">
        <v>-0.1914854</v>
      </c>
      <c r="AT184" s="22">
        <v>-0.15845980000000001</v>
      </c>
      <c r="AU184" s="22">
        <v>-5.1917999999999999E-3</v>
      </c>
      <c r="AV184" s="22">
        <v>4.1427800000000001E-2</v>
      </c>
      <c r="AW184" s="22">
        <v>3.9449999999999997E-3</v>
      </c>
      <c r="AX184" s="22">
        <v>4.5046799999999998E-2</v>
      </c>
      <c r="AY184" s="22">
        <v>4.51195E-2</v>
      </c>
      <c r="AZ184" s="22">
        <v>-8.1680000000000001E-4</v>
      </c>
      <c r="BA184" s="22">
        <v>-2.9854499999999999E-2</v>
      </c>
      <c r="BB184" s="22">
        <v>-8.3193100000000006E-2</v>
      </c>
      <c r="BC184" s="22">
        <v>-7.8786400000000006E-2</v>
      </c>
      <c r="BD184" s="22">
        <v>-6.0663500000000002E-2</v>
      </c>
      <c r="BE184" s="22">
        <v>-0.1618656</v>
      </c>
      <c r="BF184" s="22">
        <v>-5.6353E-2</v>
      </c>
      <c r="BG184" s="22">
        <v>-4.7182599999999998E-2</v>
      </c>
      <c r="BH184" s="22">
        <v>-2.0042500000000001E-2</v>
      </c>
      <c r="BI184" s="22">
        <v>1.7941100000000001E-2</v>
      </c>
      <c r="BJ184" s="22">
        <v>3.7635200000000001E-2</v>
      </c>
      <c r="BK184" s="22">
        <v>-3.51232E-2</v>
      </c>
      <c r="BL184" s="22">
        <v>-4.8044299999999998E-2</v>
      </c>
      <c r="BM184" s="22">
        <v>-7.51391E-2</v>
      </c>
      <c r="BN184" s="22">
        <v>-8.4423600000000001E-2</v>
      </c>
      <c r="BO184" s="22">
        <v>-7.0828600000000005E-2</v>
      </c>
      <c r="BP184" s="22">
        <v>-6.3641100000000006E-2</v>
      </c>
      <c r="BQ184" s="22">
        <v>-0.1030908</v>
      </c>
      <c r="BR184" s="22">
        <v>-6.3364699999999996E-2</v>
      </c>
      <c r="BS184" s="22">
        <v>8.9017100000000002E-2</v>
      </c>
      <c r="BT184" s="22">
        <v>0.12564520000000001</v>
      </c>
      <c r="BU184" s="22">
        <v>8.0603900000000006E-2</v>
      </c>
      <c r="BV184" s="22">
        <v>0.110218</v>
      </c>
      <c r="BW184" s="22">
        <v>0.1080106</v>
      </c>
      <c r="BX184" s="22">
        <v>6.1815200000000001E-2</v>
      </c>
      <c r="BY184" s="22">
        <v>3.5867400000000001E-2</v>
      </c>
      <c r="BZ184" s="22">
        <v>-1.98008E-2</v>
      </c>
      <c r="CA184" s="22">
        <v>-4.08455E-2</v>
      </c>
      <c r="CB184" s="22">
        <v>-3.1506800000000001E-2</v>
      </c>
      <c r="CC184" s="22">
        <v>-0.11883000000000001</v>
      </c>
      <c r="CD184" s="22">
        <v>-2.76251E-2</v>
      </c>
      <c r="CE184" s="22">
        <v>-2.4414600000000002E-2</v>
      </c>
      <c r="CF184" s="22">
        <v>-4.1790000000000002E-4</v>
      </c>
      <c r="CG184" s="22">
        <v>4.52211E-2</v>
      </c>
      <c r="CH184" s="22">
        <v>6.8287E-2</v>
      </c>
      <c r="CI184" s="22">
        <v>-8.0157000000000006E-3</v>
      </c>
      <c r="CJ184" s="22">
        <v>-1.39229E-2</v>
      </c>
      <c r="CK184" s="22">
        <v>-3.2223500000000002E-2</v>
      </c>
      <c r="CL184" s="22">
        <v>-3.6503800000000003E-2</v>
      </c>
      <c r="CM184" s="22">
        <v>-1.63377E-2</v>
      </c>
      <c r="CN184" s="22">
        <v>-5.9700999999999999E-3</v>
      </c>
      <c r="CO184" s="22">
        <v>-4.1868900000000001E-2</v>
      </c>
      <c r="CP184" s="22">
        <v>2.4978999999999999E-3</v>
      </c>
      <c r="CQ184" s="22">
        <v>0.15426599999999999</v>
      </c>
      <c r="CR184" s="22">
        <v>0.1839739</v>
      </c>
      <c r="CS184" s="22">
        <v>0.1336976</v>
      </c>
      <c r="CT184" s="22">
        <v>0.1553553</v>
      </c>
      <c r="CU184" s="22">
        <v>0.1515687</v>
      </c>
      <c r="CV184" s="22">
        <v>0.10519390000000001</v>
      </c>
      <c r="CW184" s="22">
        <v>8.1386299999999995E-2</v>
      </c>
      <c r="CX184" s="22">
        <v>2.41046E-2</v>
      </c>
      <c r="CY184" s="22">
        <v>-2.9047000000000001E-3</v>
      </c>
      <c r="CZ184" s="22">
        <v>-2.3500999999999999E-3</v>
      </c>
      <c r="DA184" s="22">
        <v>-7.5794299999999995E-2</v>
      </c>
      <c r="DB184" s="22">
        <v>1.1027999999999999E-3</v>
      </c>
      <c r="DC184" s="22">
        <v>-1.6467000000000001E-3</v>
      </c>
      <c r="DD184" s="22">
        <v>1.92067E-2</v>
      </c>
      <c r="DE184" s="22">
        <v>7.2501099999999999E-2</v>
      </c>
      <c r="DF184" s="22">
        <v>9.8938899999999996E-2</v>
      </c>
      <c r="DG184" s="22">
        <v>1.90917E-2</v>
      </c>
      <c r="DH184" s="22">
        <v>2.0198399999999998E-2</v>
      </c>
      <c r="DI184" s="22">
        <v>1.06921E-2</v>
      </c>
      <c r="DJ184" s="22">
        <v>1.14161E-2</v>
      </c>
      <c r="DK184" s="22">
        <v>3.8153300000000001E-2</v>
      </c>
      <c r="DL184" s="22">
        <v>5.1700799999999998E-2</v>
      </c>
      <c r="DM184" s="22">
        <v>1.9352899999999999E-2</v>
      </c>
      <c r="DN184" s="22">
        <v>6.8360500000000005E-2</v>
      </c>
      <c r="DO184" s="22">
        <v>0.21951480000000001</v>
      </c>
      <c r="DP184" s="22">
        <v>0.24230260000000001</v>
      </c>
      <c r="DQ184" s="22">
        <v>0.18679129999999999</v>
      </c>
      <c r="DR184" s="22">
        <v>0.2004927</v>
      </c>
      <c r="DS184" s="22">
        <v>0.19512689999999999</v>
      </c>
      <c r="DT184" s="22">
        <v>0.1485726</v>
      </c>
      <c r="DU184" s="22">
        <v>0.12690509999999999</v>
      </c>
      <c r="DV184" s="22">
        <v>6.8009899999999998E-2</v>
      </c>
      <c r="DW184" s="22">
        <v>5.1875900000000003E-2</v>
      </c>
      <c r="DX184" s="22">
        <v>3.9747499999999998E-2</v>
      </c>
      <c r="DY184" s="22">
        <v>-1.36577E-2</v>
      </c>
      <c r="DZ184" s="22">
        <v>4.2581399999999998E-2</v>
      </c>
      <c r="EA184" s="22">
        <v>3.1226500000000001E-2</v>
      </c>
      <c r="EB184" s="22">
        <v>4.75415E-2</v>
      </c>
      <c r="EC184" s="22">
        <v>0.11188910000000001</v>
      </c>
      <c r="ED184" s="22">
        <v>0.1431953</v>
      </c>
      <c r="EE184" s="22">
        <v>5.82306E-2</v>
      </c>
      <c r="EF184" s="22">
        <v>6.9464300000000007E-2</v>
      </c>
      <c r="EG184" s="22">
        <v>7.2655499999999998E-2</v>
      </c>
      <c r="EH184" s="22">
        <v>8.0604700000000001E-2</v>
      </c>
      <c r="EI184" s="22">
        <v>0.1168295</v>
      </c>
      <c r="EJ184" s="22">
        <v>0.13496849999999999</v>
      </c>
      <c r="EK184" s="22">
        <v>0.1077475</v>
      </c>
      <c r="EL184" s="22">
        <v>0.16345570000000001</v>
      </c>
      <c r="EM184" s="22">
        <v>0.31372369999999999</v>
      </c>
      <c r="EN184" s="22">
        <v>0.32651999999999998</v>
      </c>
      <c r="EO184" s="22">
        <v>0.26345010000000002</v>
      </c>
      <c r="EP184" s="22">
        <v>0.26566390000000001</v>
      </c>
      <c r="EQ184" s="22">
        <v>0.25801800000000003</v>
      </c>
      <c r="ER184" s="22">
        <v>0.21120449999999999</v>
      </c>
      <c r="ES184" s="22">
        <v>0.19262699999999999</v>
      </c>
      <c r="ET184" s="22">
        <v>0.1314023</v>
      </c>
      <c r="EU184" s="22">
        <v>59.873699999999999</v>
      </c>
      <c r="EV184" s="22">
        <v>59.419820000000001</v>
      </c>
      <c r="EW184" s="22">
        <v>58.833669999999998</v>
      </c>
      <c r="EX184" s="22">
        <v>58.72945</v>
      </c>
      <c r="EY184" s="22">
        <v>58.430549999999997</v>
      </c>
      <c r="EZ184" s="22">
        <v>58.276479999999999</v>
      </c>
      <c r="FA184" s="22">
        <v>58.073430000000002</v>
      </c>
      <c r="FB184" s="22">
        <v>59.7622</v>
      </c>
      <c r="FC184" s="22">
        <v>62.501779999999997</v>
      </c>
      <c r="FD184" s="22">
        <v>66.422359999999998</v>
      </c>
      <c r="FE184" s="22">
        <v>71.262299999999996</v>
      </c>
      <c r="FF184" s="22">
        <v>74.423540000000003</v>
      </c>
      <c r="FG184" s="22">
        <v>77.270669999999996</v>
      </c>
      <c r="FH184" s="22">
        <v>79.169259999999994</v>
      </c>
      <c r="FI184" s="22">
        <v>80.069929999999999</v>
      </c>
      <c r="FJ184" s="22">
        <v>79.504140000000007</v>
      </c>
      <c r="FK184" s="22">
        <v>78.453019999999995</v>
      </c>
      <c r="FL184" s="22">
        <v>76.169619999999995</v>
      </c>
      <c r="FM184" s="22">
        <v>73.34169</v>
      </c>
      <c r="FN184" s="22">
        <v>69.144940000000005</v>
      </c>
      <c r="FO184" s="22">
        <v>64.243309999999994</v>
      </c>
      <c r="FP184" s="22">
        <v>61.3416</v>
      </c>
      <c r="FQ184" s="22">
        <v>60.380969999999998</v>
      </c>
      <c r="FR184" s="22">
        <v>59.723640000000003</v>
      </c>
      <c r="FS184" s="22">
        <v>1.255244</v>
      </c>
      <c r="FT184" s="22">
        <v>5.9043900000000003E-2</v>
      </c>
      <c r="FU184" s="22">
        <v>8.7535399999999999E-2</v>
      </c>
    </row>
    <row r="185" spans="1:177" x14ac:dyDescent="0.3">
      <c r="A185" s="13" t="s">
        <v>226</v>
      </c>
      <c r="B185" s="13" t="s">
        <v>199</v>
      </c>
      <c r="C185" s="13" t="s">
        <v>263</v>
      </c>
      <c r="D185" s="34" t="s">
        <v>248</v>
      </c>
      <c r="E185" s="23" t="s">
        <v>219</v>
      </c>
      <c r="F185" s="23">
        <v>5321</v>
      </c>
      <c r="G185" s="22">
        <v>0.7792038</v>
      </c>
      <c r="H185" s="22">
        <v>0.66079679999999996</v>
      </c>
      <c r="I185" s="22">
        <v>0.53440650000000001</v>
      </c>
      <c r="J185" s="22">
        <v>0.60059629999999997</v>
      </c>
      <c r="K185" s="22">
        <v>0.58388949999999995</v>
      </c>
      <c r="L185" s="22">
        <v>0.61641509999999999</v>
      </c>
      <c r="M185" s="22">
        <v>0.60843170000000002</v>
      </c>
      <c r="N185" s="22">
        <v>0.19489129999999999</v>
      </c>
      <c r="O185" s="22">
        <v>-0.46817789999999998</v>
      </c>
      <c r="P185" s="22">
        <v>-1.1557539999999999</v>
      </c>
      <c r="Q185" s="22">
        <v>-1.6131200000000001</v>
      </c>
      <c r="R185" s="22">
        <v>-1.9782630000000001</v>
      </c>
      <c r="S185" s="22">
        <v>-1.9403220000000001</v>
      </c>
      <c r="T185" s="22">
        <v>-1.754356</v>
      </c>
      <c r="U185" s="22">
        <v>-1.3603689999999999</v>
      </c>
      <c r="V185" s="22">
        <v>-0.6951638</v>
      </c>
      <c r="W185" s="22">
        <v>0.26959509999999998</v>
      </c>
      <c r="X185" s="22">
        <v>0.62510449999999995</v>
      </c>
      <c r="Y185" s="22">
        <v>1.1622669999999999</v>
      </c>
      <c r="Z185" s="22">
        <v>1.4442189999999999</v>
      </c>
      <c r="AA185" s="22">
        <v>1.4816199999999999</v>
      </c>
      <c r="AB185" s="22">
        <v>1.381232</v>
      </c>
      <c r="AC185" s="22">
        <v>1.1285430000000001</v>
      </c>
      <c r="AD185" s="22">
        <v>0.85766149999999997</v>
      </c>
      <c r="AE185" s="22">
        <v>-0.1009627</v>
      </c>
      <c r="AF185" s="22">
        <v>-0.142897</v>
      </c>
      <c r="AG185" s="22">
        <v>-0.21709110000000001</v>
      </c>
      <c r="AH185" s="22">
        <v>-8.8573299999999994E-2</v>
      </c>
      <c r="AI185" s="22">
        <v>-9.5697699999999997E-2</v>
      </c>
      <c r="AJ185" s="22">
        <v>-6.6092399999999996E-2</v>
      </c>
      <c r="AK185" s="22">
        <v>3.921E-3</v>
      </c>
      <c r="AL185" s="22">
        <v>-5.8388299999999997E-2</v>
      </c>
      <c r="AM185" s="22">
        <v>-8.7503700000000004E-2</v>
      </c>
      <c r="AN185" s="22">
        <v>-0.1134912</v>
      </c>
      <c r="AO185" s="22">
        <v>-0.1103172</v>
      </c>
      <c r="AP185" s="22">
        <v>-0.2363373</v>
      </c>
      <c r="AQ185" s="22">
        <v>-0.18272740000000001</v>
      </c>
      <c r="AR185" s="22">
        <v>-0.1824211</v>
      </c>
      <c r="AS185" s="22">
        <v>-0.2545444</v>
      </c>
      <c r="AT185" s="22">
        <v>-0.2363459</v>
      </c>
      <c r="AU185" s="22">
        <v>-3.9159699999999999E-2</v>
      </c>
      <c r="AV185" s="22">
        <v>9.1718800000000003E-2</v>
      </c>
      <c r="AW185" s="22">
        <v>-3.5424600000000001E-2</v>
      </c>
      <c r="AX185" s="22">
        <v>-7.0531399999999994E-2</v>
      </c>
      <c r="AY185" s="22">
        <v>-5.1252899999999997E-2</v>
      </c>
      <c r="AZ185" s="22">
        <v>-6.7653500000000005E-2</v>
      </c>
      <c r="BA185" s="22">
        <v>-0.1294556</v>
      </c>
      <c r="BB185" s="22">
        <v>-0.18817390000000001</v>
      </c>
      <c r="BC185" s="22">
        <v>-4.0151899999999997E-2</v>
      </c>
      <c r="BD185" s="22">
        <v>-8.5822700000000002E-2</v>
      </c>
      <c r="BE185" s="22">
        <v>-0.15458160000000001</v>
      </c>
      <c r="BF185" s="22">
        <v>-4.2571199999999997E-2</v>
      </c>
      <c r="BG185" s="22">
        <v>-4.4748499999999997E-2</v>
      </c>
      <c r="BH185" s="22">
        <v>-2.0376100000000001E-2</v>
      </c>
      <c r="BI185" s="22">
        <v>5.3952300000000002E-2</v>
      </c>
      <c r="BJ185" s="22">
        <v>-4.4020999999999999E-3</v>
      </c>
      <c r="BK185" s="22">
        <v>-3.2687800000000003E-2</v>
      </c>
      <c r="BL185" s="22">
        <v>-4.74032E-2</v>
      </c>
      <c r="BM185" s="22">
        <v>-3.4148900000000003E-2</v>
      </c>
      <c r="BN185" s="22">
        <v>-0.14755750000000001</v>
      </c>
      <c r="BO185" s="22">
        <v>-9.4237600000000005E-2</v>
      </c>
      <c r="BP185" s="22">
        <v>-8.0035200000000001E-2</v>
      </c>
      <c r="BQ185" s="22">
        <v>-0.15296380000000001</v>
      </c>
      <c r="BR185" s="22">
        <v>-0.11207490000000001</v>
      </c>
      <c r="BS185" s="22">
        <v>7.3144399999999998E-2</v>
      </c>
      <c r="BT185" s="22">
        <v>0.2027157</v>
      </c>
      <c r="BU185" s="22">
        <v>8.2896499999999998E-2</v>
      </c>
      <c r="BV185" s="22">
        <v>3.2601999999999999E-2</v>
      </c>
      <c r="BW185" s="22">
        <v>5.48412E-2</v>
      </c>
      <c r="BX185" s="22">
        <v>2.1190299999999999E-2</v>
      </c>
      <c r="BY185" s="22">
        <v>-4.4630499999999997E-2</v>
      </c>
      <c r="BZ185" s="22">
        <v>-0.1120897</v>
      </c>
      <c r="CA185" s="22">
        <v>1.9654E-3</v>
      </c>
      <c r="CB185" s="22">
        <v>-4.6293300000000003E-2</v>
      </c>
      <c r="CC185" s="22">
        <v>-0.11128780000000001</v>
      </c>
      <c r="CD185" s="22">
        <v>-1.0710300000000001E-2</v>
      </c>
      <c r="CE185" s="22">
        <v>-9.4611999999999995E-3</v>
      </c>
      <c r="CF185" s="22">
        <v>1.1286900000000001E-2</v>
      </c>
      <c r="CG185" s="22">
        <v>8.8603799999999996E-2</v>
      </c>
      <c r="CH185" s="22">
        <v>3.29886E-2</v>
      </c>
      <c r="CI185" s="22">
        <v>5.2775000000000001E-3</v>
      </c>
      <c r="CJ185" s="22">
        <v>-1.6309E-3</v>
      </c>
      <c r="CK185" s="22">
        <v>1.8605099999999999E-2</v>
      </c>
      <c r="CL185" s="22">
        <v>-8.6068900000000004E-2</v>
      </c>
      <c r="CM185" s="22">
        <v>-3.2949899999999997E-2</v>
      </c>
      <c r="CN185" s="22">
        <v>-9.1229999999999992E-3</v>
      </c>
      <c r="CO185" s="22">
        <v>-8.2609399999999999E-2</v>
      </c>
      <c r="CP185" s="22">
        <v>-2.6005199999999999E-2</v>
      </c>
      <c r="CQ185" s="22">
        <v>0.1509259</v>
      </c>
      <c r="CR185" s="22">
        <v>0.2795917</v>
      </c>
      <c r="CS185" s="22">
        <v>0.1648453</v>
      </c>
      <c r="CT185" s="22">
        <v>0.10403179999999999</v>
      </c>
      <c r="CU185" s="22">
        <v>0.12832160000000001</v>
      </c>
      <c r="CV185" s="22">
        <v>8.2723199999999997E-2</v>
      </c>
      <c r="CW185" s="22">
        <v>1.4119100000000001E-2</v>
      </c>
      <c r="CX185" s="22">
        <v>-5.9394099999999998E-2</v>
      </c>
      <c r="CY185" s="22">
        <v>4.4082700000000002E-2</v>
      </c>
      <c r="CZ185" s="22">
        <v>-6.7638000000000004E-3</v>
      </c>
      <c r="DA185" s="22">
        <v>-6.7993999999999999E-2</v>
      </c>
      <c r="DB185" s="22">
        <v>2.1150599999999999E-2</v>
      </c>
      <c r="DC185" s="22">
        <v>2.5826000000000002E-2</v>
      </c>
      <c r="DD185" s="22">
        <v>4.2950000000000002E-2</v>
      </c>
      <c r="DE185" s="22">
        <v>0.1232553</v>
      </c>
      <c r="DF185" s="22">
        <v>7.0379300000000006E-2</v>
      </c>
      <c r="DG185" s="22">
        <v>4.3242799999999998E-2</v>
      </c>
      <c r="DH185" s="22">
        <v>4.4141399999999997E-2</v>
      </c>
      <c r="DI185" s="22">
        <v>7.1359000000000006E-2</v>
      </c>
      <c r="DJ185" s="22">
        <v>-2.4580299999999999E-2</v>
      </c>
      <c r="DK185" s="22">
        <v>2.83378E-2</v>
      </c>
      <c r="DL185" s="22">
        <v>6.17891E-2</v>
      </c>
      <c r="DM185" s="22">
        <v>-1.2255E-2</v>
      </c>
      <c r="DN185" s="22">
        <v>6.0064600000000003E-2</v>
      </c>
      <c r="DO185" s="22">
        <v>0.22870750000000001</v>
      </c>
      <c r="DP185" s="22">
        <v>0.3564678</v>
      </c>
      <c r="DQ185" s="22">
        <v>0.24679409999999999</v>
      </c>
      <c r="DR185" s="22">
        <v>0.1754616</v>
      </c>
      <c r="DS185" s="22">
        <v>0.20180210000000001</v>
      </c>
      <c r="DT185" s="22">
        <v>0.1442561</v>
      </c>
      <c r="DU185" s="22">
        <v>7.2868799999999997E-2</v>
      </c>
      <c r="DV185" s="22">
        <v>-6.6984000000000002E-3</v>
      </c>
      <c r="DW185" s="22">
        <v>0.1048934</v>
      </c>
      <c r="DX185" s="22">
        <v>5.0310500000000001E-2</v>
      </c>
      <c r="DY185" s="22">
        <v>-5.4846000000000001E-3</v>
      </c>
      <c r="DZ185" s="22">
        <v>6.7152699999999996E-2</v>
      </c>
      <c r="EA185" s="22">
        <v>7.6775200000000002E-2</v>
      </c>
      <c r="EB185" s="22">
        <v>8.8666300000000003E-2</v>
      </c>
      <c r="EC185" s="22">
        <v>0.17328660000000001</v>
      </c>
      <c r="ED185" s="22">
        <v>0.1243655</v>
      </c>
      <c r="EE185" s="22">
        <v>9.8058599999999996E-2</v>
      </c>
      <c r="EF185" s="22">
        <v>0.11022940000000001</v>
      </c>
      <c r="EG185" s="22">
        <v>0.1475273</v>
      </c>
      <c r="EH185" s="22">
        <v>6.4199500000000007E-2</v>
      </c>
      <c r="EI185" s="22">
        <v>0.1168276</v>
      </c>
      <c r="EJ185" s="22">
        <v>0.16417499999999999</v>
      </c>
      <c r="EK185" s="22">
        <v>8.9325500000000002E-2</v>
      </c>
      <c r="EL185" s="22">
        <v>0.18433559999999999</v>
      </c>
      <c r="EM185" s="22">
        <v>0.34101160000000003</v>
      </c>
      <c r="EN185" s="22">
        <v>0.46746470000000001</v>
      </c>
      <c r="EO185" s="22">
        <v>0.36511510000000003</v>
      </c>
      <c r="EP185" s="22">
        <v>0.27859489999999998</v>
      </c>
      <c r="EQ185" s="22">
        <v>0.30789620000000001</v>
      </c>
      <c r="ER185" s="22">
        <v>0.2330999</v>
      </c>
      <c r="ES185" s="22">
        <v>0.1576939</v>
      </c>
      <c r="ET185" s="22">
        <v>6.9385699999999995E-2</v>
      </c>
      <c r="EU185" s="22">
        <v>60.537120000000002</v>
      </c>
      <c r="EV185" s="22">
        <v>60.017139999999998</v>
      </c>
      <c r="EW185" s="22">
        <v>58.531379999999999</v>
      </c>
      <c r="EX185" s="22">
        <v>57.51641</v>
      </c>
      <c r="EY185" s="22">
        <v>57.97645</v>
      </c>
      <c r="EZ185" s="22">
        <v>56.505699999999997</v>
      </c>
      <c r="FA185" s="22">
        <v>56.006390000000003</v>
      </c>
      <c r="FB185" s="22">
        <v>63.956510000000002</v>
      </c>
      <c r="FC185" s="22">
        <v>75.466549999999998</v>
      </c>
      <c r="FD185" s="22">
        <v>83.505110000000002</v>
      </c>
      <c r="FE185" s="22">
        <v>87.103570000000005</v>
      </c>
      <c r="FF185" s="22">
        <v>86.679829999999995</v>
      </c>
      <c r="FG185" s="22">
        <v>90.672700000000006</v>
      </c>
      <c r="FH185" s="22">
        <v>93.200530000000001</v>
      </c>
      <c r="FI185" s="22">
        <v>87.975219999999993</v>
      </c>
      <c r="FJ185" s="22">
        <v>87.286180000000002</v>
      </c>
      <c r="FK185" s="22">
        <v>86.755520000000004</v>
      </c>
      <c r="FL185" s="22">
        <v>83.649180000000001</v>
      </c>
      <c r="FM185" s="22">
        <v>80.194779999999994</v>
      </c>
      <c r="FN185" s="22">
        <v>76.235429999999994</v>
      </c>
      <c r="FO185" s="22">
        <v>71.157669999999996</v>
      </c>
      <c r="FP185" s="22">
        <v>67.087760000000003</v>
      </c>
      <c r="FQ185" s="22">
        <v>66.068529999999996</v>
      </c>
      <c r="FR185" s="22">
        <v>64.563509999999994</v>
      </c>
      <c r="FS185" s="22">
        <v>1.3641049999999999</v>
      </c>
      <c r="FT185" s="22">
        <v>5.8816899999999998E-2</v>
      </c>
      <c r="FU185" s="22">
        <v>0.1206121</v>
      </c>
    </row>
    <row r="186" spans="1:177" x14ac:dyDescent="0.3">
      <c r="A186" s="13" t="s">
        <v>226</v>
      </c>
      <c r="B186" s="13" t="s">
        <v>199</v>
      </c>
      <c r="C186" s="13" t="s">
        <v>263</v>
      </c>
      <c r="D186" s="34" t="s">
        <v>248</v>
      </c>
      <c r="E186" s="23" t="s">
        <v>220</v>
      </c>
      <c r="F186" s="23">
        <v>2636</v>
      </c>
      <c r="G186" s="22">
        <v>0.80216379999999998</v>
      </c>
      <c r="H186" s="22">
        <v>0.68638089999999996</v>
      </c>
      <c r="I186" s="22">
        <v>0.63717659999999998</v>
      </c>
      <c r="J186" s="22">
        <v>0.59734929999999997</v>
      </c>
      <c r="K186" s="22">
        <v>0.52747310000000003</v>
      </c>
      <c r="L186" s="22">
        <v>0.51799220000000001</v>
      </c>
      <c r="M186" s="22">
        <v>0.51347129999999996</v>
      </c>
      <c r="N186" s="22">
        <v>0.1635645</v>
      </c>
      <c r="O186" s="22">
        <v>-0.3377213</v>
      </c>
      <c r="P186" s="22">
        <v>-0.89351340000000001</v>
      </c>
      <c r="Q186" s="22">
        <v>-1.3177380000000001</v>
      </c>
      <c r="R186" s="22">
        <v>-1.7622770000000001</v>
      </c>
      <c r="S186" s="22">
        <v>-1.7716229999999999</v>
      </c>
      <c r="T186" s="22">
        <v>-1.627893</v>
      </c>
      <c r="U186" s="22">
        <v>-1.2008399999999999</v>
      </c>
      <c r="V186" s="22">
        <v>-0.46186250000000001</v>
      </c>
      <c r="W186" s="22">
        <v>0.18843199999999999</v>
      </c>
      <c r="X186" s="22">
        <v>0.60875250000000003</v>
      </c>
      <c r="Y186" s="22">
        <v>1.0311060000000001</v>
      </c>
      <c r="Z186" s="22">
        <v>1.1280060000000001</v>
      </c>
      <c r="AA186" s="22">
        <v>1.3272759999999999</v>
      </c>
      <c r="AB186" s="22">
        <v>1.413014</v>
      </c>
      <c r="AC186" s="22">
        <v>0.95490120000000001</v>
      </c>
      <c r="AD186" s="22">
        <v>0.67132460000000005</v>
      </c>
      <c r="AE186" s="22">
        <v>-0.13866709999999999</v>
      </c>
      <c r="AF186" s="22">
        <v>-0.18235789999999999</v>
      </c>
      <c r="AG186" s="22">
        <v>-0.11556370000000001</v>
      </c>
      <c r="AH186" s="22">
        <v>-7.7223700000000006E-2</v>
      </c>
      <c r="AI186" s="22">
        <v>-0.13575509999999999</v>
      </c>
      <c r="AJ186" s="22">
        <v>-0.14511950000000001</v>
      </c>
      <c r="AK186" s="22">
        <v>-0.11847489999999999</v>
      </c>
      <c r="AL186" s="22">
        <v>-0.1989853</v>
      </c>
      <c r="AM186" s="22">
        <v>-0.18140680000000001</v>
      </c>
      <c r="AN186" s="22">
        <v>-0.17223620000000001</v>
      </c>
      <c r="AO186" s="22">
        <v>-0.17546059999999999</v>
      </c>
      <c r="AP186" s="22">
        <v>-0.39713969999999998</v>
      </c>
      <c r="AQ186" s="22">
        <v>-0.274474</v>
      </c>
      <c r="AR186" s="22">
        <v>-0.24879950000000001</v>
      </c>
      <c r="AS186" s="22">
        <v>-0.195518</v>
      </c>
      <c r="AT186" s="22">
        <v>-0.12294720000000001</v>
      </c>
      <c r="AU186" s="22">
        <v>-7.0757299999999995E-2</v>
      </c>
      <c r="AV186" s="22">
        <v>0.17270240000000001</v>
      </c>
      <c r="AW186" s="22">
        <v>-4.6975099999999999E-2</v>
      </c>
      <c r="AX186" s="22">
        <v>-0.2816476</v>
      </c>
      <c r="AY186" s="22">
        <v>-0.1780099</v>
      </c>
      <c r="AZ186" s="22">
        <v>-4.2703000000000003E-3</v>
      </c>
      <c r="BA186" s="22">
        <v>-0.29333589999999998</v>
      </c>
      <c r="BB186" s="22">
        <v>-0.42384139999999998</v>
      </c>
      <c r="BC186" s="22">
        <v>-4.90815E-2</v>
      </c>
      <c r="BD186" s="22">
        <v>-9.1708899999999996E-2</v>
      </c>
      <c r="BE186" s="22">
        <v>-5.1294600000000003E-2</v>
      </c>
      <c r="BF186" s="22">
        <v>-3.2920199999999997E-2</v>
      </c>
      <c r="BG186" s="22">
        <v>-8.1817000000000001E-2</v>
      </c>
      <c r="BH186" s="22">
        <v>-8.8417200000000001E-2</v>
      </c>
      <c r="BI186" s="22">
        <v>-5.0563200000000003E-2</v>
      </c>
      <c r="BJ186" s="22">
        <v>-0.13655039999999999</v>
      </c>
      <c r="BK186" s="22">
        <v>-0.1049109</v>
      </c>
      <c r="BL186" s="22">
        <v>-6.7645899999999995E-2</v>
      </c>
      <c r="BM186" s="22">
        <v>-6.2965300000000002E-2</v>
      </c>
      <c r="BN186" s="22">
        <v>-0.26743129999999998</v>
      </c>
      <c r="BO186" s="22">
        <v>-0.17894119999999999</v>
      </c>
      <c r="BP186" s="22">
        <v>-0.1190595</v>
      </c>
      <c r="BQ186" s="22">
        <v>-5.3625199999999998E-2</v>
      </c>
      <c r="BR186" s="22">
        <v>7.4510000000000007E-2</v>
      </c>
      <c r="BS186" s="22">
        <v>9.6189200000000002E-2</v>
      </c>
      <c r="BT186" s="22">
        <v>0.32314379999999998</v>
      </c>
      <c r="BU186" s="22">
        <v>0.1171056</v>
      </c>
      <c r="BV186" s="22">
        <v>-0.1236302</v>
      </c>
      <c r="BW186" s="22">
        <v>-4.5715E-3</v>
      </c>
      <c r="BX186" s="22">
        <v>0.1444502</v>
      </c>
      <c r="BY186" s="22">
        <v>-0.1567974</v>
      </c>
      <c r="BZ186" s="22">
        <v>-0.28111920000000001</v>
      </c>
      <c r="CA186" s="22">
        <v>1.29652E-2</v>
      </c>
      <c r="CB186" s="22">
        <v>-2.8925599999999999E-2</v>
      </c>
      <c r="CC186" s="22">
        <v>-6.7821000000000001E-3</v>
      </c>
      <c r="CD186" s="22">
        <v>-2.2357000000000002E-3</v>
      </c>
      <c r="CE186" s="22">
        <v>-4.4459600000000002E-2</v>
      </c>
      <c r="CF186" s="22">
        <v>-4.9145300000000003E-2</v>
      </c>
      <c r="CG186" s="22">
        <v>-3.5276999999999999E-3</v>
      </c>
      <c r="CH186" s="22">
        <v>-9.3308199999999994E-2</v>
      </c>
      <c r="CI186" s="22">
        <v>-5.19301E-2</v>
      </c>
      <c r="CJ186" s="22">
        <v>4.7930000000000004E-3</v>
      </c>
      <c r="CK186" s="22">
        <v>1.4948700000000001E-2</v>
      </c>
      <c r="CL186" s="22">
        <v>-0.1775957</v>
      </c>
      <c r="CM186" s="22">
        <v>-0.1127755</v>
      </c>
      <c r="CN186" s="22">
        <v>-2.9201899999999999E-2</v>
      </c>
      <c r="CO186" s="22">
        <v>4.4649300000000003E-2</v>
      </c>
      <c r="CP186" s="22">
        <v>0.21126829999999999</v>
      </c>
      <c r="CQ186" s="22">
        <v>0.2118159</v>
      </c>
      <c r="CR186" s="22">
        <v>0.42733900000000002</v>
      </c>
      <c r="CS186" s="22">
        <v>0.23074739999999999</v>
      </c>
      <c r="CT186" s="22">
        <v>-1.41879E-2</v>
      </c>
      <c r="CU186" s="22">
        <v>0.1155514</v>
      </c>
      <c r="CV186" s="22">
        <v>0.2474536</v>
      </c>
      <c r="CW186" s="22">
        <v>-6.2231399999999999E-2</v>
      </c>
      <c r="CX186" s="22">
        <v>-0.18227019999999999</v>
      </c>
      <c r="CY186" s="22">
        <v>7.5011900000000006E-2</v>
      </c>
      <c r="CZ186" s="22">
        <v>3.3857600000000002E-2</v>
      </c>
      <c r="DA186" s="22">
        <v>3.77305E-2</v>
      </c>
      <c r="DB186" s="22">
        <v>2.84488E-2</v>
      </c>
      <c r="DC186" s="22">
        <v>-7.1022000000000004E-3</v>
      </c>
      <c r="DD186" s="22">
        <v>-9.8733999999999992E-3</v>
      </c>
      <c r="DE186" s="22">
        <v>4.3507700000000003E-2</v>
      </c>
      <c r="DF186" s="22">
        <v>-5.0065999999999999E-2</v>
      </c>
      <c r="DG186" s="22">
        <v>1.0508E-3</v>
      </c>
      <c r="DH186" s="22">
        <v>7.7231900000000006E-2</v>
      </c>
      <c r="DI186" s="22">
        <v>9.2862600000000003E-2</v>
      </c>
      <c r="DJ186" s="22">
        <v>-8.7760099999999994E-2</v>
      </c>
      <c r="DK186" s="22">
        <v>-4.66098E-2</v>
      </c>
      <c r="DL186" s="22">
        <v>6.06557E-2</v>
      </c>
      <c r="DM186" s="22">
        <v>0.14292379999999999</v>
      </c>
      <c r="DN186" s="22">
        <v>0.34802660000000002</v>
      </c>
      <c r="DO186" s="22">
        <v>0.32744259999999997</v>
      </c>
      <c r="DP186" s="22">
        <v>0.53153419999999996</v>
      </c>
      <c r="DQ186" s="22">
        <v>0.34438920000000001</v>
      </c>
      <c r="DR186" s="22">
        <v>9.5254400000000003E-2</v>
      </c>
      <c r="DS186" s="22">
        <v>0.23567440000000001</v>
      </c>
      <c r="DT186" s="22">
        <v>0.35045700000000002</v>
      </c>
      <c r="DU186" s="22">
        <v>3.2334700000000001E-2</v>
      </c>
      <c r="DV186" s="22">
        <v>-8.3421200000000001E-2</v>
      </c>
      <c r="DW186" s="22">
        <v>0.16459750000000001</v>
      </c>
      <c r="DX186" s="22">
        <v>0.1245066</v>
      </c>
      <c r="DY186" s="22">
        <v>0.1019996</v>
      </c>
      <c r="DZ186" s="22">
        <v>7.2752300000000006E-2</v>
      </c>
      <c r="EA186" s="22">
        <v>4.6836000000000003E-2</v>
      </c>
      <c r="EB186" s="22">
        <v>4.68289E-2</v>
      </c>
      <c r="EC186" s="22">
        <v>0.1114195</v>
      </c>
      <c r="ED186" s="22">
        <v>1.2368799999999999E-2</v>
      </c>
      <c r="EE186" s="22">
        <v>7.7546699999999996E-2</v>
      </c>
      <c r="EF186" s="22">
        <v>0.18182219999999999</v>
      </c>
      <c r="EG186" s="22">
        <v>0.20535790000000001</v>
      </c>
      <c r="EH186" s="22">
        <v>4.1948300000000001E-2</v>
      </c>
      <c r="EI186" s="22">
        <v>4.8923000000000001E-2</v>
      </c>
      <c r="EJ186" s="22">
        <v>0.1903957</v>
      </c>
      <c r="EK186" s="22">
        <v>0.28481659999999998</v>
      </c>
      <c r="EL186" s="22">
        <v>0.54548379999999996</v>
      </c>
      <c r="EM186" s="22">
        <v>0.49438910000000003</v>
      </c>
      <c r="EN186" s="22">
        <v>0.68197549999999996</v>
      </c>
      <c r="EO186" s="22">
        <v>0.50846990000000003</v>
      </c>
      <c r="EP186" s="22">
        <v>0.25327169999999999</v>
      </c>
      <c r="EQ186" s="22">
        <v>0.4091128</v>
      </c>
      <c r="ER186" s="22">
        <v>0.4991775</v>
      </c>
      <c r="ES186" s="22">
        <v>0.1688731</v>
      </c>
      <c r="ET186" s="22">
        <v>5.9301E-2</v>
      </c>
      <c r="EU186" s="22">
        <v>60.081499999999998</v>
      </c>
      <c r="EV186" s="22">
        <v>61.054340000000003</v>
      </c>
      <c r="EW186" s="22">
        <v>60.081499999999998</v>
      </c>
      <c r="EX186" s="22">
        <v>59.054340000000003</v>
      </c>
      <c r="EY186" s="22">
        <v>59.972830000000002</v>
      </c>
      <c r="EZ186" s="22">
        <v>58.027169999999998</v>
      </c>
      <c r="FA186" s="22">
        <v>58.027169999999998</v>
      </c>
      <c r="FB186" s="22">
        <v>63.918500000000002</v>
      </c>
      <c r="FC186" s="22">
        <v>69.891329999999996</v>
      </c>
      <c r="FD186" s="22">
        <v>74.945670000000007</v>
      </c>
      <c r="FE186" s="22">
        <v>77.135840000000002</v>
      </c>
      <c r="FF186" s="22">
        <v>79.298850000000002</v>
      </c>
      <c r="FG186" s="22">
        <v>84.298850000000002</v>
      </c>
      <c r="FH186" s="22">
        <v>86.353179999999995</v>
      </c>
      <c r="FI186" s="22">
        <v>73.842209999999994</v>
      </c>
      <c r="FJ186" s="22">
        <v>73.461860000000001</v>
      </c>
      <c r="FK186" s="22">
        <v>73.407520000000005</v>
      </c>
      <c r="FL186" s="22">
        <v>74.217349999999996</v>
      </c>
      <c r="FM186" s="22">
        <v>71.298850000000002</v>
      </c>
      <c r="FN186" s="22">
        <v>67.380350000000007</v>
      </c>
      <c r="FO186" s="22">
        <v>64.244510000000005</v>
      </c>
      <c r="FP186" s="22">
        <v>63.135840000000002</v>
      </c>
      <c r="FQ186" s="22">
        <v>62.108669999999996</v>
      </c>
      <c r="FR186" s="22">
        <v>62.108669999999996</v>
      </c>
      <c r="FS186" s="22">
        <v>2.0339710000000002</v>
      </c>
      <c r="FT186" s="22">
        <v>7.8746399999999994E-2</v>
      </c>
      <c r="FU186" s="22">
        <v>0.18015100000000001</v>
      </c>
    </row>
    <row r="187" spans="1:177" x14ac:dyDescent="0.3">
      <c r="A187" s="13" t="s">
        <v>226</v>
      </c>
      <c r="B187" s="13" t="s">
        <v>199</v>
      </c>
      <c r="C187" s="13" t="s">
        <v>263</v>
      </c>
      <c r="D187" s="34" t="s">
        <v>248</v>
      </c>
      <c r="E187" s="23" t="s">
        <v>221</v>
      </c>
      <c r="F187" s="23">
        <v>2685</v>
      </c>
      <c r="G187" s="22">
        <v>0.76489430000000003</v>
      </c>
      <c r="H187" s="22">
        <v>0.63881100000000002</v>
      </c>
      <c r="I187" s="22">
        <v>0.46391320000000003</v>
      </c>
      <c r="J187" s="22">
        <v>0.61279269999999997</v>
      </c>
      <c r="K187" s="22">
        <v>0.63154659999999996</v>
      </c>
      <c r="L187" s="22">
        <v>0.70575399999999999</v>
      </c>
      <c r="M187" s="22">
        <v>0.68548240000000005</v>
      </c>
      <c r="N187" s="22">
        <v>0.19913220000000001</v>
      </c>
      <c r="O187" s="22">
        <v>-0.59773730000000003</v>
      </c>
      <c r="P187" s="22">
        <v>-1.400398</v>
      </c>
      <c r="Q187" s="22">
        <v>-1.9094450000000001</v>
      </c>
      <c r="R187" s="22">
        <v>-2.2115939999999998</v>
      </c>
      <c r="S187" s="22">
        <v>-2.1047660000000001</v>
      </c>
      <c r="T187" s="22">
        <v>-1.875864</v>
      </c>
      <c r="U187" s="22">
        <v>-1.5118119999999999</v>
      </c>
      <c r="V187" s="22">
        <v>-0.8938296</v>
      </c>
      <c r="W187" s="22">
        <v>0.34275430000000001</v>
      </c>
      <c r="X187" s="22">
        <v>0.67406370000000004</v>
      </c>
      <c r="Y187" s="22">
        <v>1.3103720000000001</v>
      </c>
      <c r="Z187" s="22">
        <v>1.7225429999999999</v>
      </c>
      <c r="AA187" s="22">
        <v>1.6326290000000001</v>
      </c>
      <c r="AB187" s="22">
        <v>1.399327</v>
      </c>
      <c r="AC187" s="22">
        <v>1.2897400000000001</v>
      </c>
      <c r="AD187" s="22">
        <v>1.0110459999999999</v>
      </c>
      <c r="AE187" s="22">
        <v>-0.13953660000000001</v>
      </c>
      <c r="AF187" s="22">
        <v>-0.1824964</v>
      </c>
      <c r="AG187" s="22">
        <v>-0.34545559999999997</v>
      </c>
      <c r="AH187" s="22">
        <v>-0.13532859999999999</v>
      </c>
      <c r="AI187" s="22">
        <v>-0.1205369</v>
      </c>
      <c r="AJ187" s="22">
        <v>-5.5858600000000001E-2</v>
      </c>
      <c r="AK187" s="22">
        <v>3.8534899999999997E-2</v>
      </c>
      <c r="AL187" s="22">
        <v>-9.9500000000000005E-3</v>
      </c>
      <c r="AM187" s="22">
        <v>-6.9018399999999994E-2</v>
      </c>
      <c r="AN187" s="22">
        <v>-0.1437396</v>
      </c>
      <c r="AO187" s="22">
        <v>-0.1694523</v>
      </c>
      <c r="AP187" s="22">
        <v>-0.23492560000000001</v>
      </c>
      <c r="AQ187" s="22">
        <v>-0.19182389999999999</v>
      </c>
      <c r="AR187" s="22">
        <v>-0.25297950000000002</v>
      </c>
      <c r="AS187" s="22">
        <v>-0.45199709999999998</v>
      </c>
      <c r="AT187" s="22">
        <v>-0.5097235</v>
      </c>
      <c r="AU187" s="22">
        <v>-0.18212410000000001</v>
      </c>
      <c r="AV187" s="22">
        <v>-0.1063872</v>
      </c>
      <c r="AW187" s="22">
        <v>-0.17239769999999999</v>
      </c>
      <c r="AX187" s="22">
        <v>-5.3174199999999998E-2</v>
      </c>
      <c r="AY187" s="22">
        <v>-9.8199499999999995E-2</v>
      </c>
      <c r="AZ187" s="22">
        <v>-0.21781220000000001</v>
      </c>
      <c r="BA187" s="22">
        <v>-0.1160244</v>
      </c>
      <c r="BB187" s="22">
        <v>-0.1151322</v>
      </c>
      <c r="BC187" s="22">
        <v>-5.7022000000000003E-2</v>
      </c>
      <c r="BD187" s="22">
        <v>-0.1098766</v>
      </c>
      <c r="BE187" s="22">
        <v>-0.2495202</v>
      </c>
      <c r="BF187" s="22">
        <v>-6.1130499999999997E-2</v>
      </c>
      <c r="BG187" s="22">
        <v>-3.9134500000000003E-2</v>
      </c>
      <c r="BH187" s="22">
        <v>1.4475699999999999E-2</v>
      </c>
      <c r="BI187" s="22">
        <v>0.112082</v>
      </c>
      <c r="BJ187" s="22">
        <v>7.3619500000000004E-2</v>
      </c>
      <c r="BK187" s="22">
        <v>7.8033E-3</v>
      </c>
      <c r="BL187" s="22">
        <v>-5.5459500000000002E-2</v>
      </c>
      <c r="BM187" s="22">
        <v>-5.9686999999999997E-2</v>
      </c>
      <c r="BN187" s="22">
        <v>-0.1064601</v>
      </c>
      <c r="BO187" s="22">
        <v>-5.14832E-2</v>
      </c>
      <c r="BP187" s="22">
        <v>-9.6944100000000005E-2</v>
      </c>
      <c r="BQ187" s="22">
        <v>-0.30630819999999997</v>
      </c>
      <c r="BR187" s="22">
        <v>-0.34494019999999997</v>
      </c>
      <c r="BS187" s="22">
        <v>-2.6332399999999999E-2</v>
      </c>
      <c r="BT187" s="22">
        <v>5.3541800000000001E-2</v>
      </c>
      <c r="BU187" s="22">
        <v>-1.4281000000000001E-3</v>
      </c>
      <c r="BV187" s="22">
        <v>8.8020699999999993E-2</v>
      </c>
      <c r="BW187" s="22">
        <v>4.1964099999999997E-2</v>
      </c>
      <c r="BX187" s="22">
        <v>-0.1073047</v>
      </c>
      <c r="BY187" s="22">
        <v>-7.4810000000000002E-4</v>
      </c>
      <c r="BZ187" s="22">
        <v>-2.86363E-2</v>
      </c>
      <c r="CA187" s="22">
        <v>1.2750000000000001E-4</v>
      </c>
      <c r="CB187" s="22">
        <v>-5.9580399999999999E-2</v>
      </c>
      <c r="CC187" s="22">
        <v>-0.18307570000000001</v>
      </c>
      <c r="CD187" s="22">
        <v>-9.7412000000000002E-3</v>
      </c>
      <c r="CE187" s="22">
        <v>1.7244599999999999E-2</v>
      </c>
      <c r="CF187" s="22">
        <v>6.3188999999999995E-2</v>
      </c>
      <c r="CG187" s="22">
        <v>0.16302050000000001</v>
      </c>
      <c r="CH187" s="22">
        <v>0.13149939999999999</v>
      </c>
      <c r="CI187" s="22">
        <v>6.10097E-2</v>
      </c>
      <c r="CJ187" s="22">
        <v>5.6831E-3</v>
      </c>
      <c r="CK187" s="22">
        <v>1.6336199999999999E-2</v>
      </c>
      <c r="CL187" s="22">
        <v>-1.7485299999999999E-2</v>
      </c>
      <c r="CM187" s="22">
        <v>4.5716399999999997E-2</v>
      </c>
      <c r="CN187" s="22">
        <v>1.11255E-2</v>
      </c>
      <c r="CO187" s="22">
        <v>-0.20540439999999999</v>
      </c>
      <c r="CP187" s="22">
        <v>-0.23081170000000001</v>
      </c>
      <c r="CQ187" s="22">
        <v>8.1568399999999999E-2</v>
      </c>
      <c r="CR187" s="22">
        <v>0.16430810000000001</v>
      </c>
      <c r="CS187" s="22">
        <v>0.11698500000000001</v>
      </c>
      <c r="CT187" s="22">
        <v>0.1858119</v>
      </c>
      <c r="CU187" s="22">
        <v>0.139041</v>
      </c>
      <c r="CV187" s="22">
        <v>-3.0767599999999999E-2</v>
      </c>
      <c r="CW187" s="22">
        <v>7.9091900000000007E-2</v>
      </c>
      <c r="CX187" s="22">
        <v>3.12705E-2</v>
      </c>
      <c r="CY187" s="22">
        <v>5.7276899999999999E-2</v>
      </c>
      <c r="CZ187" s="22">
        <v>-9.2841999999999994E-3</v>
      </c>
      <c r="DA187" s="22">
        <v>-0.1166312</v>
      </c>
      <c r="DB187" s="22">
        <v>4.1648200000000003E-2</v>
      </c>
      <c r="DC187" s="22">
        <v>7.3623599999999997E-2</v>
      </c>
      <c r="DD187" s="22">
        <v>0.1119023</v>
      </c>
      <c r="DE187" s="22">
        <v>0.21395900000000001</v>
      </c>
      <c r="DF187" s="22">
        <v>0.1893794</v>
      </c>
      <c r="DG187" s="22">
        <v>0.1142161</v>
      </c>
      <c r="DH187" s="22">
        <v>6.6825599999999999E-2</v>
      </c>
      <c r="DI187" s="22">
        <v>9.2359300000000005E-2</v>
      </c>
      <c r="DJ187" s="22">
        <v>7.1489499999999997E-2</v>
      </c>
      <c r="DK187" s="22">
        <v>0.14291599999999999</v>
      </c>
      <c r="DL187" s="22">
        <v>0.1191952</v>
      </c>
      <c r="DM187" s="22">
        <v>-0.1045007</v>
      </c>
      <c r="DN187" s="22">
        <v>-0.1166833</v>
      </c>
      <c r="DO187" s="22">
        <v>0.18946930000000001</v>
      </c>
      <c r="DP187" s="22">
        <v>0.2750745</v>
      </c>
      <c r="DQ187" s="22">
        <v>0.235398</v>
      </c>
      <c r="DR187" s="22">
        <v>0.2836031</v>
      </c>
      <c r="DS187" s="22">
        <v>0.23611789999999999</v>
      </c>
      <c r="DT187" s="22">
        <v>4.5769600000000001E-2</v>
      </c>
      <c r="DU187" s="22">
        <v>0.15893189999999999</v>
      </c>
      <c r="DV187" s="22">
        <v>9.1177300000000003E-2</v>
      </c>
      <c r="DW187" s="22">
        <v>0.13979159999999999</v>
      </c>
      <c r="DX187" s="22">
        <v>6.3335500000000003E-2</v>
      </c>
      <c r="DY187" s="22">
        <v>-2.06958E-2</v>
      </c>
      <c r="DZ187" s="22">
        <v>0.1158462</v>
      </c>
      <c r="EA187" s="22">
        <v>0.1550261</v>
      </c>
      <c r="EB187" s="22">
        <v>0.1822367</v>
      </c>
      <c r="EC187" s="22">
        <v>0.28750599999999998</v>
      </c>
      <c r="ED187" s="22">
        <v>0.27294889999999999</v>
      </c>
      <c r="EE187" s="22">
        <v>0.1910377</v>
      </c>
      <c r="EF187" s="22">
        <v>0.15510570000000001</v>
      </c>
      <c r="EG187" s="22">
        <v>0.20212469999999999</v>
      </c>
      <c r="EH187" s="22">
        <v>0.19995499999999999</v>
      </c>
      <c r="EI187" s="22">
        <v>0.28325679999999998</v>
      </c>
      <c r="EJ187" s="22">
        <v>0.27523059999999999</v>
      </c>
      <c r="EK187" s="22">
        <v>4.1188299999999997E-2</v>
      </c>
      <c r="EL187" s="22">
        <v>4.81001E-2</v>
      </c>
      <c r="EM187" s="22">
        <v>0.34526089999999998</v>
      </c>
      <c r="EN187" s="22">
        <v>0.43500339999999998</v>
      </c>
      <c r="EO187" s="22">
        <v>0.4063677</v>
      </c>
      <c r="EP187" s="22">
        <v>0.42479810000000001</v>
      </c>
      <c r="EQ187" s="22">
        <v>0.37628139999999999</v>
      </c>
      <c r="ER187" s="22">
        <v>0.1562771</v>
      </c>
      <c r="ES187" s="22">
        <v>0.27420820000000001</v>
      </c>
      <c r="ET187" s="22">
        <v>0.1776732</v>
      </c>
      <c r="EU187" s="22">
        <v>60.988669999999999</v>
      </c>
      <c r="EV187" s="22">
        <v>58.988669999999999</v>
      </c>
      <c r="EW187" s="22">
        <v>56.994340000000001</v>
      </c>
      <c r="EX187" s="22">
        <v>55.991500000000002</v>
      </c>
      <c r="EY187" s="22">
        <v>55.997169999999997</v>
      </c>
      <c r="EZ187" s="22">
        <v>54.997169999999997</v>
      </c>
      <c r="FA187" s="22">
        <v>54.002830000000003</v>
      </c>
      <c r="FB187" s="22">
        <v>63.994340000000001</v>
      </c>
      <c r="FC187" s="22">
        <v>80.994330000000005</v>
      </c>
      <c r="FD187" s="22">
        <v>91.991510000000005</v>
      </c>
      <c r="FE187" s="22">
        <v>96.985839999999996</v>
      </c>
      <c r="FF187" s="22">
        <v>93.997169999999997</v>
      </c>
      <c r="FG187" s="22">
        <v>96.991510000000005</v>
      </c>
      <c r="FH187" s="22">
        <v>99.988669999999999</v>
      </c>
      <c r="FI187" s="22">
        <v>101.9858</v>
      </c>
      <c r="FJ187" s="22">
        <v>100.9915</v>
      </c>
      <c r="FK187" s="22">
        <v>99.988669999999999</v>
      </c>
      <c r="FL187" s="22">
        <v>93</v>
      </c>
      <c r="FM187" s="22">
        <v>89.014160000000004</v>
      </c>
      <c r="FN187" s="22">
        <v>85.014160000000004</v>
      </c>
      <c r="FO187" s="22">
        <v>78.011330000000001</v>
      </c>
      <c r="FP187" s="22">
        <v>71.005669999999995</v>
      </c>
      <c r="FQ187" s="22">
        <v>69.994330000000005</v>
      </c>
      <c r="FR187" s="22">
        <v>66.997169999999997</v>
      </c>
      <c r="FS187" s="22">
        <v>1.895648</v>
      </c>
      <c r="FT187" s="22">
        <v>8.6662299999999998E-2</v>
      </c>
      <c r="FU187" s="22">
        <v>0.16771359999999999</v>
      </c>
    </row>
    <row r="188" spans="1:177" x14ac:dyDescent="0.3">
      <c r="A188" s="13" t="s">
        <v>226</v>
      </c>
      <c r="B188" s="13" t="s">
        <v>199</v>
      </c>
      <c r="C188" s="13" t="s">
        <v>263</v>
      </c>
      <c r="D188" s="34" t="s">
        <v>237</v>
      </c>
      <c r="E188" s="23" t="s">
        <v>219</v>
      </c>
      <c r="F188" s="23">
        <v>3992</v>
      </c>
      <c r="G188" s="22">
        <v>0.93260160000000003</v>
      </c>
      <c r="H188" s="22">
        <v>0.75618629999999998</v>
      </c>
      <c r="I188" s="22">
        <v>0.61394870000000001</v>
      </c>
      <c r="J188" s="22">
        <v>0.66434700000000002</v>
      </c>
      <c r="K188" s="22">
        <v>0.65410040000000003</v>
      </c>
      <c r="L188" s="22">
        <v>0.74063109999999999</v>
      </c>
      <c r="M188" s="22">
        <v>0.90386029999999995</v>
      </c>
      <c r="N188" s="22">
        <v>0.67690799999999995</v>
      </c>
      <c r="O188" s="22">
        <v>0.10620889999999999</v>
      </c>
      <c r="P188" s="22">
        <v>-0.51611680000000004</v>
      </c>
      <c r="Q188" s="22">
        <v>-1.072308</v>
      </c>
      <c r="R188" s="22">
        <v>-1.4350430000000001</v>
      </c>
      <c r="S188" s="22">
        <v>-1.634698</v>
      </c>
      <c r="T188" s="22">
        <v>-1.679389</v>
      </c>
      <c r="U188" s="22">
        <v>-1.4990429999999999</v>
      </c>
      <c r="V188" s="22">
        <v>-0.98982570000000003</v>
      </c>
      <c r="W188" s="22">
        <v>-0.33829409999999999</v>
      </c>
      <c r="X188" s="22">
        <v>0.48845650000000002</v>
      </c>
      <c r="Y188" s="22">
        <v>1.0178469999999999</v>
      </c>
      <c r="Z188" s="22">
        <v>1.2515970000000001</v>
      </c>
      <c r="AA188" s="22">
        <v>1.215543</v>
      </c>
      <c r="AB188" s="22">
        <v>1.138949</v>
      </c>
      <c r="AC188" s="22">
        <v>1.0543560000000001</v>
      </c>
      <c r="AD188" s="22">
        <v>0.91648779999999996</v>
      </c>
      <c r="AE188" s="22">
        <v>-2.3587999999999999E-3</v>
      </c>
      <c r="AF188" s="22">
        <v>-0.10316450000000001</v>
      </c>
      <c r="AG188" s="22">
        <v>-0.2653372</v>
      </c>
      <c r="AH188" s="22">
        <v>-0.14160819999999999</v>
      </c>
      <c r="AI188" s="22">
        <v>-0.16231429999999999</v>
      </c>
      <c r="AJ188" s="22">
        <v>-6.8752300000000002E-2</v>
      </c>
      <c r="AK188" s="22">
        <v>-4.5953599999999997E-2</v>
      </c>
      <c r="AL188" s="22">
        <v>-6.9536299999999995E-2</v>
      </c>
      <c r="AM188" s="22">
        <v>-6.7035800000000006E-2</v>
      </c>
      <c r="AN188" s="22">
        <v>-4.3378899999999998E-2</v>
      </c>
      <c r="AO188" s="22">
        <v>-2.2250800000000001E-2</v>
      </c>
      <c r="AP188" s="22">
        <v>1.4485700000000001E-2</v>
      </c>
      <c r="AQ188" s="22">
        <v>5.0135300000000001E-2</v>
      </c>
      <c r="AR188" s="22">
        <v>-1.3022499999999999E-2</v>
      </c>
      <c r="AS188" s="22">
        <v>-0.11663850000000001</v>
      </c>
      <c r="AT188" s="22">
        <v>4.1607699999999997E-2</v>
      </c>
      <c r="AU188" s="22">
        <v>0.1116511</v>
      </c>
      <c r="AV188" s="22">
        <v>0.1146398</v>
      </c>
      <c r="AW188" s="22">
        <v>-2.1297E-3</v>
      </c>
      <c r="AX188" s="22">
        <v>1.30969E-2</v>
      </c>
      <c r="AY188" s="22">
        <v>7.9480000000000002E-4</v>
      </c>
      <c r="AZ188" s="22">
        <v>-1.5732199999999998E-2</v>
      </c>
      <c r="BA188" s="22">
        <v>1.9435999999999998E-2</v>
      </c>
      <c r="BB188" s="22">
        <v>9.5993999999999993E-3</v>
      </c>
      <c r="BC188" s="22">
        <v>7.9485200000000006E-2</v>
      </c>
      <c r="BD188" s="22">
        <v>-4.0720399999999997E-2</v>
      </c>
      <c r="BE188" s="22">
        <v>-0.16471230000000001</v>
      </c>
      <c r="BF188" s="22">
        <v>-6.61355E-2</v>
      </c>
      <c r="BG188" s="22">
        <v>-7.6029200000000005E-2</v>
      </c>
      <c r="BH188" s="22">
        <v>-1.6725E-2</v>
      </c>
      <c r="BI188" s="22">
        <v>1.8671E-2</v>
      </c>
      <c r="BJ188" s="22">
        <v>-2.78179E-2</v>
      </c>
      <c r="BK188" s="22">
        <v>-3.1964800000000002E-2</v>
      </c>
      <c r="BL188" s="22">
        <v>6.7612000000000002E-3</v>
      </c>
      <c r="BM188" s="22">
        <v>4.3170500000000001E-2</v>
      </c>
      <c r="BN188" s="22">
        <v>9.3516299999999997E-2</v>
      </c>
      <c r="BO188" s="22">
        <v>0.13265669999999999</v>
      </c>
      <c r="BP188" s="22">
        <v>4.5586799999999997E-2</v>
      </c>
      <c r="BQ188" s="22">
        <v>-3.6533099999999999E-2</v>
      </c>
      <c r="BR188" s="22">
        <v>9.5749699999999993E-2</v>
      </c>
      <c r="BS188" s="22">
        <v>0.16516890000000001</v>
      </c>
      <c r="BT188" s="22">
        <v>0.17865259999999999</v>
      </c>
      <c r="BU188" s="22">
        <v>7.7895599999999995E-2</v>
      </c>
      <c r="BV188" s="22">
        <v>8.5884000000000002E-2</v>
      </c>
      <c r="BW188" s="22">
        <v>6.0944600000000002E-2</v>
      </c>
      <c r="BX188" s="22">
        <v>4.5950999999999999E-2</v>
      </c>
      <c r="BY188" s="22">
        <v>8.2500599999999993E-2</v>
      </c>
      <c r="BZ188" s="22">
        <v>7.1991700000000006E-2</v>
      </c>
      <c r="CA188" s="22">
        <v>0.13617009999999999</v>
      </c>
      <c r="CB188" s="22">
        <v>2.5281000000000001E-3</v>
      </c>
      <c r="CC188" s="22">
        <v>-9.5019800000000001E-2</v>
      </c>
      <c r="CD188" s="22">
        <v>-1.38633E-2</v>
      </c>
      <c r="CE188" s="22">
        <v>-1.6268399999999999E-2</v>
      </c>
      <c r="CF188" s="22">
        <v>1.93089E-2</v>
      </c>
      <c r="CG188" s="22">
        <v>6.3429799999999995E-2</v>
      </c>
      <c r="CH188" s="22">
        <v>1.0761E-3</v>
      </c>
      <c r="CI188" s="22">
        <v>-7.6746999999999996E-3</v>
      </c>
      <c r="CJ188" s="22">
        <v>4.14881E-2</v>
      </c>
      <c r="CK188" s="22">
        <v>8.8481099999999993E-2</v>
      </c>
      <c r="CL188" s="22">
        <v>0.14825250000000001</v>
      </c>
      <c r="CM188" s="22">
        <v>0.1898107</v>
      </c>
      <c r="CN188" s="22">
        <v>8.6179500000000006E-2</v>
      </c>
      <c r="CO188" s="22">
        <v>1.8947700000000001E-2</v>
      </c>
      <c r="CP188" s="22">
        <v>0.13324820000000001</v>
      </c>
      <c r="CQ188" s="22">
        <v>0.2022351</v>
      </c>
      <c r="CR188" s="22">
        <v>0.22298770000000001</v>
      </c>
      <c r="CS188" s="22">
        <v>0.13332089999999999</v>
      </c>
      <c r="CT188" s="22">
        <v>0.136296</v>
      </c>
      <c r="CU188" s="22">
        <v>0.10260420000000001</v>
      </c>
      <c r="CV188" s="22">
        <v>8.8672500000000001E-2</v>
      </c>
      <c r="CW188" s="22">
        <v>0.12617890000000001</v>
      </c>
      <c r="CX188" s="22">
        <v>0.1152045</v>
      </c>
      <c r="CY188" s="22">
        <v>0.192855</v>
      </c>
      <c r="CZ188" s="22">
        <v>4.5776600000000001E-2</v>
      </c>
      <c r="DA188" s="22">
        <v>-2.5327300000000001E-2</v>
      </c>
      <c r="DB188" s="22">
        <v>3.8408900000000003E-2</v>
      </c>
      <c r="DC188" s="22">
        <v>4.3492500000000003E-2</v>
      </c>
      <c r="DD188" s="22">
        <v>5.5342799999999998E-2</v>
      </c>
      <c r="DE188" s="22">
        <v>0.10818850000000001</v>
      </c>
      <c r="DF188" s="22">
        <v>2.9970199999999999E-2</v>
      </c>
      <c r="DG188" s="22">
        <v>1.6615399999999999E-2</v>
      </c>
      <c r="DH188" s="22">
        <v>7.6214900000000002E-2</v>
      </c>
      <c r="DI188" s="22">
        <v>0.13379170000000001</v>
      </c>
      <c r="DJ188" s="22">
        <v>0.2029889</v>
      </c>
      <c r="DK188" s="22">
        <v>0.24696480000000001</v>
      </c>
      <c r="DL188" s="22">
        <v>0.1267721</v>
      </c>
      <c r="DM188" s="22">
        <v>7.4428400000000006E-2</v>
      </c>
      <c r="DN188" s="22">
        <v>0.1707468</v>
      </c>
      <c r="DO188" s="22">
        <v>0.23930119999999999</v>
      </c>
      <c r="DP188" s="22">
        <v>0.26732270000000002</v>
      </c>
      <c r="DQ188" s="22">
        <v>0.18874630000000001</v>
      </c>
      <c r="DR188" s="22">
        <v>0.18670809999999999</v>
      </c>
      <c r="DS188" s="22">
        <v>0.1442638</v>
      </c>
      <c r="DT188" s="22">
        <v>0.13139410000000001</v>
      </c>
      <c r="DU188" s="22">
        <v>0.16985720000000001</v>
      </c>
      <c r="DV188" s="22">
        <v>0.15841720000000001</v>
      </c>
      <c r="DW188" s="22">
        <v>0.27469900000000003</v>
      </c>
      <c r="DX188" s="22">
        <v>0.1082207</v>
      </c>
      <c r="DY188" s="22">
        <v>7.5297699999999995E-2</v>
      </c>
      <c r="DZ188" s="22">
        <v>0.1138816</v>
      </c>
      <c r="EA188" s="22">
        <v>0.12977759999999999</v>
      </c>
      <c r="EB188" s="22">
        <v>0.10736999999999999</v>
      </c>
      <c r="EC188" s="22">
        <v>0.1728131</v>
      </c>
      <c r="ED188" s="22">
        <v>7.1688600000000005E-2</v>
      </c>
      <c r="EE188" s="22">
        <v>5.16864E-2</v>
      </c>
      <c r="EF188" s="22">
        <v>0.126355</v>
      </c>
      <c r="EG188" s="22">
        <v>0.199213</v>
      </c>
      <c r="EH188" s="22">
        <v>0.28201939999999998</v>
      </c>
      <c r="EI188" s="22">
        <v>0.32948620000000001</v>
      </c>
      <c r="EJ188" s="22">
        <v>0.1853814</v>
      </c>
      <c r="EK188" s="22">
        <v>0.1545339</v>
      </c>
      <c r="EL188" s="22">
        <v>0.2248887</v>
      </c>
      <c r="EM188" s="22">
        <v>0.29281889999999999</v>
      </c>
      <c r="EN188" s="22">
        <v>0.33133550000000001</v>
      </c>
      <c r="EO188" s="22">
        <v>0.2687716</v>
      </c>
      <c r="EP188" s="22">
        <v>0.25949509999999998</v>
      </c>
      <c r="EQ188" s="22">
        <v>0.2044136</v>
      </c>
      <c r="ER188" s="22">
        <v>0.1930772</v>
      </c>
      <c r="ES188" s="22">
        <v>0.23292170000000001</v>
      </c>
      <c r="ET188" s="22">
        <v>0.22080959999999999</v>
      </c>
      <c r="EU188" s="22">
        <v>50.392119999999998</v>
      </c>
      <c r="EV188" s="22">
        <v>49.26052</v>
      </c>
      <c r="EW188" s="22">
        <v>48.946669999999997</v>
      </c>
      <c r="EX188" s="22">
        <v>48.286279999999998</v>
      </c>
      <c r="EY188" s="22">
        <v>47.967140000000001</v>
      </c>
      <c r="EZ188" s="22">
        <v>47.849519999999998</v>
      </c>
      <c r="FA188" s="22">
        <v>47.197229999999998</v>
      </c>
      <c r="FB188" s="22">
        <v>47.183120000000002</v>
      </c>
      <c r="FC188" s="22">
        <v>50.208159999999999</v>
      </c>
      <c r="FD188" s="22">
        <v>54.24568</v>
      </c>
      <c r="FE188" s="22">
        <v>57.907510000000002</v>
      </c>
      <c r="FF188" s="22">
        <v>60.729680000000002</v>
      </c>
      <c r="FG188" s="22">
        <v>62.263579999999997</v>
      </c>
      <c r="FH188" s="22">
        <v>62.987000000000002</v>
      </c>
      <c r="FI188" s="22">
        <v>63.481569999999998</v>
      </c>
      <c r="FJ188" s="22">
        <v>63.10812</v>
      </c>
      <c r="FK188" s="22">
        <v>61.956650000000003</v>
      </c>
      <c r="FL188" s="22">
        <v>60.292270000000002</v>
      </c>
      <c r="FM188" s="22">
        <v>58.3277</v>
      </c>
      <c r="FN188" s="22">
        <v>55.308399999999999</v>
      </c>
      <c r="FO188" s="22">
        <v>53.145339999999997</v>
      </c>
      <c r="FP188" s="22">
        <v>51.849420000000002</v>
      </c>
      <c r="FQ188" s="22">
        <v>51.147289999999998</v>
      </c>
      <c r="FR188" s="22">
        <v>50.255659999999999</v>
      </c>
      <c r="FS188" s="22">
        <v>1.2361249999999999</v>
      </c>
      <c r="FT188" s="22">
        <v>4.4155800000000002E-2</v>
      </c>
      <c r="FU188" s="22">
        <v>7.8727699999999998E-2</v>
      </c>
    </row>
    <row r="189" spans="1:177" x14ac:dyDescent="0.3">
      <c r="A189" s="13" t="s">
        <v>226</v>
      </c>
      <c r="B189" s="13" t="s">
        <v>199</v>
      </c>
      <c r="C189" s="13" t="s">
        <v>263</v>
      </c>
      <c r="D189" s="34" t="s">
        <v>237</v>
      </c>
      <c r="E189" s="23" t="s">
        <v>220</v>
      </c>
      <c r="F189" s="23">
        <v>1973</v>
      </c>
      <c r="G189" s="22">
        <v>0.93583799999999995</v>
      </c>
      <c r="H189" s="22">
        <v>0.78385439999999995</v>
      </c>
      <c r="I189" s="22">
        <v>0.7735862</v>
      </c>
      <c r="J189" s="22">
        <v>0.71038630000000003</v>
      </c>
      <c r="K189" s="22">
        <v>0.668323</v>
      </c>
      <c r="L189" s="22">
        <v>0.62494179999999999</v>
      </c>
      <c r="M189" s="22">
        <v>0.77443050000000002</v>
      </c>
      <c r="N189" s="22">
        <v>0.65068349999999997</v>
      </c>
      <c r="O189" s="22">
        <v>0.23188810000000001</v>
      </c>
      <c r="P189" s="22">
        <v>-0.19017319999999999</v>
      </c>
      <c r="Q189" s="22">
        <v>-0.64387289999999997</v>
      </c>
      <c r="R189" s="22">
        <v>-1.116522</v>
      </c>
      <c r="S189" s="22">
        <v>-1.3611850000000001</v>
      </c>
      <c r="T189" s="22">
        <v>-1.3239810000000001</v>
      </c>
      <c r="U189" s="22">
        <v>-1.1386229999999999</v>
      </c>
      <c r="V189" s="22">
        <v>-0.88342679999999996</v>
      </c>
      <c r="W189" s="22">
        <v>-0.29203230000000002</v>
      </c>
      <c r="X189" s="22">
        <v>0.46309099999999997</v>
      </c>
      <c r="Y189" s="22">
        <v>0.88764140000000002</v>
      </c>
      <c r="Z189" s="22">
        <v>1.1674469999999999</v>
      </c>
      <c r="AA189" s="22">
        <v>1.1783889999999999</v>
      </c>
      <c r="AB189" s="22">
        <v>1.1012850000000001</v>
      </c>
      <c r="AC189" s="22">
        <v>1.0626100000000001</v>
      </c>
      <c r="AD189" s="22">
        <v>0.87308010000000003</v>
      </c>
      <c r="AE189" s="22">
        <v>-6.2756500000000007E-2</v>
      </c>
      <c r="AF189" s="22">
        <v>-0.1057136</v>
      </c>
      <c r="AG189" s="22">
        <v>-4.6684999999999997E-2</v>
      </c>
      <c r="AH189" s="22">
        <v>-5.5106200000000001E-2</v>
      </c>
      <c r="AI189" s="22">
        <v>-8.0537600000000001E-2</v>
      </c>
      <c r="AJ189" s="22">
        <v>-0.16218360000000001</v>
      </c>
      <c r="AK189" s="22">
        <v>-0.1586177</v>
      </c>
      <c r="AL189" s="22">
        <v>-0.11281040000000001</v>
      </c>
      <c r="AM189" s="22">
        <v>-3.1091899999999999E-2</v>
      </c>
      <c r="AN189" s="22">
        <v>5.85392E-2</v>
      </c>
      <c r="AO189" s="22">
        <v>6.3166899999999998E-2</v>
      </c>
      <c r="AP189" s="22">
        <v>2.0121900000000002E-2</v>
      </c>
      <c r="AQ189" s="22">
        <v>4.0968999999999998E-2</v>
      </c>
      <c r="AR189" s="22">
        <v>3.3534599999999998E-2</v>
      </c>
      <c r="AS189" s="22">
        <v>4.5660899999999997E-2</v>
      </c>
      <c r="AT189" s="22">
        <v>-6.5151000000000002E-3</v>
      </c>
      <c r="AU189" s="22">
        <v>2.4785399999999999E-2</v>
      </c>
      <c r="AV189" s="22">
        <v>3.3767999999999999E-2</v>
      </c>
      <c r="AW189" s="22">
        <v>-0.13831599999999999</v>
      </c>
      <c r="AX189" s="22">
        <v>-7.0491600000000001E-2</v>
      </c>
      <c r="AY189" s="22">
        <v>-4.7569699999999999E-2</v>
      </c>
      <c r="AZ189" s="22">
        <v>-4.3959100000000001E-2</v>
      </c>
      <c r="BA189" s="22">
        <v>-2.0373700000000002E-2</v>
      </c>
      <c r="BB189" s="22">
        <v>-3.2270800000000002E-2</v>
      </c>
      <c r="BC189" s="22">
        <v>2.8552399999999999E-2</v>
      </c>
      <c r="BD189" s="22">
        <v>-4.9936800000000003E-2</v>
      </c>
      <c r="BE189" s="22">
        <v>4.4939000000000003E-3</v>
      </c>
      <c r="BF189" s="22">
        <v>-8.0155000000000001E-3</v>
      </c>
      <c r="BG189" s="22">
        <v>-2.7376899999999999E-2</v>
      </c>
      <c r="BH189" s="22">
        <v>-0.10467360000000001</v>
      </c>
      <c r="BI189" s="22">
        <v>-8.7100800000000006E-2</v>
      </c>
      <c r="BJ189" s="22">
        <v>-6.8292500000000006E-2</v>
      </c>
      <c r="BK189" s="22">
        <v>9.9396999999999992E-3</v>
      </c>
      <c r="BL189" s="22">
        <v>0.13204579999999999</v>
      </c>
      <c r="BM189" s="22">
        <v>0.1695361</v>
      </c>
      <c r="BN189" s="22">
        <v>0.12237199999999999</v>
      </c>
      <c r="BO189" s="22">
        <v>0.14538419999999999</v>
      </c>
      <c r="BP189" s="22">
        <v>0.11229790000000001</v>
      </c>
      <c r="BQ189" s="22">
        <v>0.11384619999999999</v>
      </c>
      <c r="BR189" s="22">
        <v>4.6423300000000001E-2</v>
      </c>
      <c r="BS189" s="22">
        <v>8.4410299999999994E-2</v>
      </c>
      <c r="BT189" s="22">
        <v>9.0484800000000004E-2</v>
      </c>
      <c r="BU189" s="22">
        <v>-6.7181299999999999E-2</v>
      </c>
      <c r="BV189" s="22">
        <v>-7.5854E-3</v>
      </c>
      <c r="BW189" s="22">
        <v>1.18186E-2</v>
      </c>
      <c r="BX189" s="22">
        <v>8.8263999999999999E-3</v>
      </c>
      <c r="BY189" s="22">
        <v>6.4163700000000004E-2</v>
      </c>
      <c r="BZ189" s="22">
        <v>2.0572799999999999E-2</v>
      </c>
      <c r="CA189" s="22">
        <v>9.1792600000000002E-2</v>
      </c>
      <c r="CB189" s="22">
        <v>-1.1305900000000001E-2</v>
      </c>
      <c r="CC189" s="22">
        <v>3.9940200000000002E-2</v>
      </c>
      <c r="CD189" s="22">
        <v>2.45994E-2</v>
      </c>
      <c r="CE189" s="22">
        <v>9.4420000000000007E-3</v>
      </c>
      <c r="CF189" s="22">
        <v>-6.4842399999999994E-2</v>
      </c>
      <c r="CG189" s="22">
        <v>-3.7568299999999999E-2</v>
      </c>
      <c r="CH189" s="22">
        <v>-3.74595E-2</v>
      </c>
      <c r="CI189" s="22">
        <v>3.8358000000000003E-2</v>
      </c>
      <c r="CJ189" s="22">
        <v>0.18295629999999999</v>
      </c>
      <c r="CK189" s="22">
        <v>0.24320700000000001</v>
      </c>
      <c r="CL189" s="22">
        <v>0.1931901</v>
      </c>
      <c r="CM189" s="22">
        <v>0.2177019</v>
      </c>
      <c r="CN189" s="22">
        <v>0.1668491</v>
      </c>
      <c r="CO189" s="22">
        <v>0.16107109999999999</v>
      </c>
      <c r="CP189" s="22">
        <v>8.3088300000000004E-2</v>
      </c>
      <c r="CQ189" s="22">
        <v>0.12570619999999999</v>
      </c>
      <c r="CR189" s="22">
        <v>0.12976670000000001</v>
      </c>
      <c r="CS189" s="22">
        <v>-1.7913700000000001E-2</v>
      </c>
      <c r="CT189" s="22">
        <v>3.59832E-2</v>
      </c>
      <c r="CU189" s="22">
        <v>5.2950700000000003E-2</v>
      </c>
      <c r="CV189" s="22">
        <v>4.5385500000000002E-2</v>
      </c>
      <c r="CW189" s="22">
        <v>0.122714</v>
      </c>
      <c r="CX189" s="22">
        <v>5.7172199999999999E-2</v>
      </c>
      <c r="CY189" s="22">
        <v>0.1550329</v>
      </c>
      <c r="CZ189" s="22">
        <v>2.7324999999999999E-2</v>
      </c>
      <c r="DA189" s="22">
        <v>7.5386499999999995E-2</v>
      </c>
      <c r="DB189" s="22">
        <v>5.72142E-2</v>
      </c>
      <c r="DC189" s="22">
        <v>4.6260900000000001E-2</v>
      </c>
      <c r="DD189" s="22">
        <v>-2.5011200000000001E-2</v>
      </c>
      <c r="DE189" s="22">
        <v>1.19641E-2</v>
      </c>
      <c r="DF189" s="22">
        <v>-6.6264999999999996E-3</v>
      </c>
      <c r="DG189" s="22">
        <v>6.67764E-2</v>
      </c>
      <c r="DH189" s="22">
        <v>0.23386670000000001</v>
      </c>
      <c r="DI189" s="22">
        <v>0.31687789999999999</v>
      </c>
      <c r="DJ189" s="22">
        <v>0.26400820000000003</v>
      </c>
      <c r="DK189" s="22">
        <v>0.29001959999999999</v>
      </c>
      <c r="DL189" s="22">
        <v>0.22140019999999999</v>
      </c>
      <c r="DM189" s="22">
        <v>0.20829600000000001</v>
      </c>
      <c r="DN189" s="22">
        <v>0.11975329999999999</v>
      </c>
      <c r="DO189" s="22">
        <v>0.16700219999999999</v>
      </c>
      <c r="DP189" s="22">
        <v>0.16904849999999999</v>
      </c>
      <c r="DQ189" s="22">
        <v>3.1354E-2</v>
      </c>
      <c r="DR189" s="22">
        <v>7.9551899999999995E-2</v>
      </c>
      <c r="DS189" s="22">
        <v>9.4082799999999994E-2</v>
      </c>
      <c r="DT189" s="22">
        <v>8.1944600000000006E-2</v>
      </c>
      <c r="DU189" s="22">
        <v>0.18126439999999999</v>
      </c>
      <c r="DV189" s="22">
        <v>9.3771599999999997E-2</v>
      </c>
      <c r="DW189" s="22">
        <v>0.2463418</v>
      </c>
      <c r="DX189" s="22">
        <v>8.3101900000000006E-2</v>
      </c>
      <c r="DY189" s="22">
        <v>0.12656539999999999</v>
      </c>
      <c r="DZ189" s="22">
        <v>0.10430490000000001</v>
      </c>
      <c r="EA189" s="22">
        <v>9.9421599999999999E-2</v>
      </c>
      <c r="EB189" s="22">
        <v>3.2498699999999998E-2</v>
      </c>
      <c r="EC189" s="22">
        <v>8.3481100000000003E-2</v>
      </c>
      <c r="ED189" s="22">
        <v>3.7891399999999999E-2</v>
      </c>
      <c r="EE189" s="22">
        <v>0.1078079</v>
      </c>
      <c r="EF189" s="22">
        <v>0.30737330000000002</v>
      </c>
      <c r="EG189" s="22">
        <v>0.42324709999999999</v>
      </c>
      <c r="EH189" s="22">
        <v>0.36625819999999998</v>
      </c>
      <c r="EI189" s="22">
        <v>0.39443489999999998</v>
      </c>
      <c r="EJ189" s="22">
        <v>0.30016350000000003</v>
      </c>
      <c r="EK189" s="22">
        <v>0.27648129999999999</v>
      </c>
      <c r="EL189" s="22">
        <v>0.1726917</v>
      </c>
      <c r="EM189" s="22">
        <v>0.226627</v>
      </c>
      <c r="EN189" s="22">
        <v>0.2257653</v>
      </c>
      <c r="EO189" s="22">
        <v>0.1024887</v>
      </c>
      <c r="EP189" s="22">
        <v>0.1424581</v>
      </c>
      <c r="EQ189" s="22">
        <v>0.1534711</v>
      </c>
      <c r="ER189" s="22">
        <v>0.13473009999999999</v>
      </c>
      <c r="ES189" s="22">
        <v>0.26580179999999998</v>
      </c>
      <c r="ET189" s="22">
        <v>0.1466152</v>
      </c>
      <c r="EU189" s="22">
        <v>52.484000000000002</v>
      </c>
      <c r="EV189" s="22">
        <v>51.763039999999997</v>
      </c>
      <c r="EW189" s="22">
        <v>51.221600000000002</v>
      </c>
      <c r="EX189" s="22">
        <v>50.565730000000002</v>
      </c>
      <c r="EY189" s="22">
        <v>50.503630000000001</v>
      </c>
      <c r="EZ189" s="22">
        <v>50.119570000000003</v>
      </c>
      <c r="FA189" s="22">
        <v>49.232799999999997</v>
      </c>
      <c r="FB189" s="22">
        <v>49.31371</v>
      </c>
      <c r="FC189" s="22">
        <v>52.312849999999997</v>
      </c>
      <c r="FD189" s="22">
        <v>55.919800000000002</v>
      </c>
      <c r="FE189" s="22">
        <v>59.222670000000001</v>
      </c>
      <c r="FF189" s="22">
        <v>62.200980000000001</v>
      </c>
      <c r="FG189" s="22">
        <v>63.543889999999998</v>
      </c>
      <c r="FH189" s="22">
        <v>63.786760000000001</v>
      </c>
      <c r="FI189" s="22">
        <v>64.145099999999999</v>
      </c>
      <c r="FJ189" s="22">
        <v>63.815930000000002</v>
      </c>
      <c r="FK189" s="22">
        <v>62.358600000000003</v>
      </c>
      <c r="FL189" s="22">
        <v>60.734990000000003</v>
      </c>
      <c r="FM189" s="22">
        <v>59.103029999999997</v>
      </c>
      <c r="FN189" s="22">
        <v>56.862360000000002</v>
      </c>
      <c r="FO189" s="22">
        <v>55.041930000000001</v>
      </c>
      <c r="FP189" s="22">
        <v>53.597160000000002</v>
      </c>
      <c r="FQ189" s="22">
        <v>53.05789</v>
      </c>
      <c r="FR189" s="22">
        <v>52.098089999999999</v>
      </c>
      <c r="FS189" s="22">
        <v>1.083582</v>
      </c>
      <c r="FT189" s="22">
        <v>4.0670400000000002E-2</v>
      </c>
      <c r="FU189" s="22">
        <v>6.1481800000000003E-2</v>
      </c>
    </row>
    <row r="190" spans="1:177" x14ac:dyDescent="0.3">
      <c r="A190" s="13" t="s">
        <v>226</v>
      </c>
      <c r="B190" s="13" t="s">
        <v>199</v>
      </c>
      <c r="C190" s="13" t="s">
        <v>263</v>
      </c>
      <c r="D190" s="34" t="s">
        <v>237</v>
      </c>
      <c r="E190" s="23" t="s">
        <v>221</v>
      </c>
      <c r="F190" s="23">
        <v>2019</v>
      </c>
      <c r="G190" s="22">
        <v>0.92209859999999999</v>
      </c>
      <c r="H190" s="22">
        <v>0.73210070000000005</v>
      </c>
      <c r="I190" s="22">
        <v>0.47169119999999998</v>
      </c>
      <c r="J190" s="22">
        <v>0.62205370000000004</v>
      </c>
      <c r="K190" s="22">
        <v>0.64446970000000003</v>
      </c>
      <c r="L190" s="22">
        <v>0.84029319999999996</v>
      </c>
      <c r="M190" s="22">
        <v>1.014756</v>
      </c>
      <c r="N190" s="22">
        <v>0.69401880000000005</v>
      </c>
      <c r="O190" s="22">
        <v>-2.1028700000000001E-2</v>
      </c>
      <c r="P190" s="22">
        <v>-0.8266945</v>
      </c>
      <c r="Q190" s="22">
        <v>-1.483681</v>
      </c>
      <c r="R190" s="22">
        <v>-1.7410890000000001</v>
      </c>
      <c r="S190" s="22">
        <v>-1.893618</v>
      </c>
      <c r="T190" s="22">
        <v>-2.0155340000000002</v>
      </c>
      <c r="U190" s="22">
        <v>-1.8328880000000001</v>
      </c>
      <c r="V190" s="22">
        <v>-1.1058520000000001</v>
      </c>
      <c r="W190" s="22">
        <v>-0.40254259999999997</v>
      </c>
      <c r="X190" s="22">
        <v>0.48839779999999999</v>
      </c>
      <c r="Y190" s="22">
        <v>1.1137010000000001</v>
      </c>
      <c r="Z190" s="22">
        <v>1.318187</v>
      </c>
      <c r="AA190" s="22">
        <v>1.2427589999999999</v>
      </c>
      <c r="AB190" s="22">
        <v>1.164007</v>
      </c>
      <c r="AC190" s="22">
        <v>1.0437289999999999</v>
      </c>
      <c r="AD190" s="22">
        <v>0.94351689999999999</v>
      </c>
      <c r="AE190" s="22">
        <v>-4.1069700000000001E-2</v>
      </c>
      <c r="AF190" s="22">
        <v>-0.1553329</v>
      </c>
      <c r="AG190" s="22">
        <v>-0.51473939999999996</v>
      </c>
      <c r="AH190" s="22">
        <v>-0.26998319999999998</v>
      </c>
      <c r="AI190" s="22">
        <v>-0.2948482</v>
      </c>
      <c r="AJ190" s="22">
        <v>-4.9873300000000002E-2</v>
      </c>
      <c r="AK190" s="22">
        <v>-2.4671599999999998E-2</v>
      </c>
      <c r="AL190" s="22">
        <v>-7.9834199999999994E-2</v>
      </c>
      <c r="AM190" s="22">
        <v>-0.1511575</v>
      </c>
      <c r="AN190" s="22">
        <v>-0.2033982</v>
      </c>
      <c r="AO190" s="22">
        <v>-0.18784600000000001</v>
      </c>
      <c r="AP190" s="22">
        <v>-9.1665700000000003E-2</v>
      </c>
      <c r="AQ190" s="22">
        <v>-4.1294999999999998E-2</v>
      </c>
      <c r="AR190" s="22">
        <v>-0.11216180000000001</v>
      </c>
      <c r="AS190" s="22">
        <v>-0.3119574</v>
      </c>
      <c r="AT190" s="22">
        <v>2.1232600000000001E-2</v>
      </c>
      <c r="AU190" s="22">
        <v>0.11406819999999999</v>
      </c>
      <c r="AV190" s="22">
        <v>0.11265600000000001</v>
      </c>
      <c r="AW190" s="22">
        <v>3.1678699999999997E-2</v>
      </c>
      <c r="AX190" s="22">
        <v>1.47291E-2</v>
      </c>
      <c r="AY190" s="22">
        <v>-2.41005E-2</v>
      </c>
      <c r="AZ190" s="22">
        <v>-5.6953499999999997E-2</v>
      </c>
      <c r="BA190" s="22">
        <v>-3.2943699999999999E-2</v>
      </c>
      <c r="BB190" s="22">
        <v>-2.08798E-2</v>
      </c>
      <c r="BC190" s="22">
        <v>8.4674600000000003E-2</v>
      </c>
      <c r="BD190" s="22">
        <v>-5.25459E-2</v>
      </c>
      <c r="BE190" s="22">
        <v>-0.3366789</v>
      </c>
      <c r="BF190" s="22">
        <v>-0.13936779999999999</v>
      </c>
      <c r="BG190" s="22">
        <v>-0.1426769</v>
      </c>
      <c r="BH190" s="22">
        <v>3.1593900000000001E-2</v>
      </c>
      <c r="BI190" s="22">
        <v>7.6409299999999999E-2</v>
      </c>
      <c r="BJ190" s="22">
        <v>-1.49099E-2</v>
      </c>
      <c r="BK190" s="22">
        <v>-9.5719100000000001E-2</v>
      </c>
      <c r="BL190" s="22">
        <v>-0.13600970000000001</v>
      </c>
      <c r="BM190" s="22">
        <v>-0.1100686</v>
      </c>
      <c r="BN190" s="22">
        <v>2.69654E-2</v>
      </c>
      <c r="BO190" s="22">
        <v>8.4047999999999998E-2</v>
      </c>
      <c r="BP190" s="22">
        <v>-3.5149100000000003E-2</v>
      </c>
      <c r="BQ190" s="22">
        <v>-0.1877278</v>
      </c>
      <c r="BR190" s="22">
        <v>0.10923289999999999</v>
      </c>
      <c r="BS190" s="22">
        <v>0.1989891</v>
      </c>
      <c r="BT190" s="22">
        <v>0.21681420000000001</v>
      </c>
      <c r="BU190" s="22">
        <v>0.16039020000000001</v>
      </c>
      <c r="BV190" s="22">
        <v>0.1351543</v>
      </c>
      <c r="BW190" s="22">
        <v>7.3978699999999994E-2</v>
      </c>
      <c r="BX190" s="22">
        <v>4.7067699999999997E-2</v>
      </c>
      <c r="BY190" s="22">
        <v>6.1500399999999997E-2</v>
      </c>
      <c r="BZ190" s="22">
        <v>8.3850999999999995E-2</v>
      </c>
      <c r="CA190" s="22">
        <v>0.17176469999999999</v>
      </c>
      <c r="CB190" s="22">
        <v>1.8644000000000001E-2</v>
      </c>
      <c r="CC190" s="22">
        <v>-0.21335470000000001</v>
      </c>
      <c r="CD190" s="22">
        <v>-4.89039E-2</v>
      </c>
      <c r="CE190" s="22">
        <v>-3.7283499999999997E-2</v>
      </c>
      <c r="CF190" s="22">
        <v>8.8017700000000004E-2</v>
      </c>
      <c r="CG190" s="22">
        <v>0.14641770000000001</v>
      </c>
      <c r="CH190" s="22">
        <v>3.00565E-2</v>
      </c>
      <c r="CI190" s="22">
        <v>-5.7322600000000001E-2</v>
      </c>
      <c r="CJ190" s="22">
        <v>-8.9336600000000002E-2</v>
      </c>
      <c r="CK190" s="22">
        <v>-5.6200199999999999E-2</v>
      </c>
      <c r="CL190" s="22">
        <v>0.109129</v>
      </c>
      <c r="CM190" s="22">
        <v>0.17086009999999999</v>
      </c>
      <c r="CN190" s="22">
        <v>1.81896E-2</v>
      </c>
      <c r="CO190" s="22">
        <v>-0.10168679999999999</v>
      </c>
      <c r="CP190" s="22">
        <v>0.17018169999999999</v>
      </c>
      <c r="CQ190" s="22">
        <v>0.25780500000000001</v>
      </c>
      <c r="CR190" s="22">
        <v>0.28895389999999999</v>
      </c>
      <c r="CS190" s="22">
        <v>0.24953529999999999</v>
      </c>
      <c r="CT190" s="22">
        <v>0.21856030000000001</v>
      </c>
      <c r="CU190" s="22">
        <v>0.14190810000000001</v>
      </c>
      <c r="CV190" s="22">
        <v>0.11911239999999999</v>
      </c>
      <c r="CW190" s="22">
        <v>0.1269122</v>
      </c>
      <c r="CX190" s="22">
        <v>0.1563872</v>
      </c>
      <c r="CY190" s="22">
        <v>0.2588548</v>
      </c>
      <c r="CZ190" s="22">
        <v>8.9833999999999997E-2</v>
      </c>
      <c r="DA190" s="22">
        <v>-9.0030600000000002E-2</v>
      </c>
      <c r="DB190" s="22">
        <v>4.156E-2</v>
      </c>
      <c r="DC190" s="22">
        <v>6.8109900000000001E-2</v>
      </c>
      <c r="DD190" s="22">
        <v>0.1444416</v>
      </c>
      <c r="DE190" s="22">
        <v>0.21642610000000001</v>
      </c>
      <c r="DF190" s="22">
        <v>7.5022900000000003E-2</v>
      </c>
      <c r="DG190" s="22">
        <v>-1.8926100000000001E-2</v>
      </c>
      <c r="DH190" s="22">
        <v>-4.26635E-2</v>
      </c>
      <c r="DI190" s="22">
        <v>-2.3319E-3</v>
      </c>
      <c r="DJ190" s="22">
        <v>0.19129260000000001</v>
      </c>
      <c r="DK190" s="22">
        <v>0.25767230000000002</v>
      </c>
      <c r="DL190" s="22">
        <v>7.1528300000000003E-2</v>
      </c>
      <c r="DM190" s="22">
        <v>-1.5645699999999998E-2</v>
      </c>
      <c r="DN190" s="22">
        <v>0.23113040000000001</v>
      </c>
      <c r="DO190" s="22">
        <v>0.31662109999999999</v>
      </c>
      <c r="DP190" s="22">
        <v>0.36109360000000001</v>
      </c>
      <c r="DQ190" s="22">
        <v>0.3386805</v>
      </c>
      <c r="DR190" s="22">
        <v>0.30196640000000002</v>
      </c>
      <c r="DS190" s="22">
        <v>0.20983750000000001</v>
      </c>
      <c r="DT190" s="22">
        <v>0.1911571</v>
      </c>
      <c r="DU190" s="22">
        <v>0.19232389999999999</v>
      </c>
      <c r="DV190" s="22">
        <v>0.2289234</v>
      </c>
      <c r="DW190" s="22">
        <v>0.38459910000000003</v>
      </c>
      <c r="DX190" s="22">
        <v>0.19262099999999999</v>
      </c>
      <c r="DY190" s="22">
        <v>8.8029999999999997E-2</v>
      </c>
      <c r="DZ190" s="22">
        <v>0.17217540000000001</v>
      </c>
      <c r="EA190" s="22">
        <v>0.22028120000000001</v>
      </c>
      <c r="EB190" s="22">
        <v>0.22590869999999999</v>
      </c>
      <c r="EC190" s="22">
        <v>0.31750709999999999</v>
      </c>
      <c r="ED190" s="22">
        <v>0.1399473</v>
      </c>
      <c r="EE190" s="22">
        <v>3.6512299999999998E-2</v>
      </c>
      <c r="EF190" s="22">
        <v>2.47251E-2</v>
      </c>
      <c r="EG190" s="22">
        <v>7.5445499999999999E-2</v>
      </c>
      <c r="EH190" s="22">
        <v>0.30992370000000002</v>
      </c>
      <c r="EI190" s="22">
        <v>0.3830152</v>
      </c>
      <c r="EJ190" s="22">
        <v>0.1485409</v>
      </c>
      <c r="EK190" s="22">
        <v>0.10858379999999999</v>
      </c>
      <c r="EL190" s="22">
        <v>0.31913079999999999</v>
      </c>
      <c r="EM190" s="22">
        <v>0.40154190000000001</v>
      </c>
      <c r="EN190" s="22">
        <v>0.46525179999999999</v>
      </c>
      <c r="EO190" s="22">
        <v>0.46739199999999997</v>
      </c>
      <c r="EP190" s="22">
        <v>0.42239159999999998</v>
      </c>
      <c r="EQ190" s="22">
        <v>0.30791669999999999</v>
      </c>
      <c r="ER190" s="22">
        <v>0.2951782</v>
      </c>
      <c r="ES190" s="22">
        <v>0.28676800000000002</v>
      </c>
      <c r="ET190" s="22">
        <v>0.33365430000000001</v>
      </c>
      <c r="EU190" s="22">
        <v>48.344200000000001</v>
      </c>
      <c r="EV190" s="22">
        <v>46.810549999999999</v>
      </c>
      <c r="EW190" s="22">
        <v>46.71951</v>
      </c>
      <c r="EX190" s="22">
        <v>46.054690000000001</v>
      </c>
      <c r="EY190" s="22">
        <v>45.483890000000002</v>
      </c>
      <c r="EZ190" s="22">
        <v>45.62717</v>
      </c>
      <c r="FA190" s="22">
        <v>45.204430000000002</v>
      </c>
      <c r="FB190" s="22">
        <v>45.097279999999998</v>
      </c>
      <c r="FC190" s="22">
        <v>48.147579999999998</v>
      </c>
      <c r="FD190" s="22">
        <v>52.606630000000003</v>
      </c>
      <c r="FE190" s="22">
        <v>56.619869999999999</v>
      </c>
      <c r="FF190" s="22">
        <v>59.289230000000003</v>
      </c>
      <c r="FG190" s="22">
        <v>61.010150000000003</v>
      </c>
      <c r="FH190" s="22">
        <v>62.204099999999997</v>
      </c>
      <c r="FI190" s="22">
        <v>62.832070000000002</v>
      </c>
      <c r="FJ190" s="22">
        <v>62.415300000000002</v>
      </c>
      <c r="FK190" s="22">
        <v>61.563279999999999</v>
      </c>
      <c r="FL190" s="22">
        <v>59.859029999999997</v>
      </c>
      <c r="FM190" s="22">
        <v>57.568829999999998</v>
      </c>
      <c r="FN190" s="22">
        <v>53.787210000000002</v>
      </c>
      <c r="FO190" s="22">
        <v>51.28866</v>
      </c>
      <c r="FP190" s="22">
        <v>50.138460000000002</v>
      </c>
      <c r="FQ190" s="22">
        <v>49.276879999999998</v>
      </c>
      <c r="FR190" s="22">
        <v>48.451990000000002</v>
      </c>
      <c r="FS190" s="22">
        <v>2.0603340000000001</v>
      </c>
      <c r="FT190" s="22">
        <v>7.2556700000000002E-2</v>
      </c>
      <c r="FU190" s="22">
        <v>0.13199079999999999</v>
      </c>
    </row>
    <row r="191" spans="1:177" x14ac:dyDescent="0.3">
      <c r="A191" s="13" t="s">
        <v>226</v>
      </c>
      <c r="B191" s="13" t="s">
        <v>199</v>
      </c>
      <c r="C191" s="13" t="s">
        <v>263</v>
      </c>
      <c r="D191" s="34" t="s">
        <v>249</v>
      </c>
      <c r="E191" s="23" t="s">
        <v>219</v>
      </c>
      <c r="F191" s="23">
        <v>3992</v>
      </c>
      <c r="G191" s="22">
        <v>1.2479309999999999</v>
      </c>
      <c r="H191" s="22">
        <v>0.92143220000000003</v>
      </c>
      <c r="I191" s="22">
        <v>0.69951770000000002</v>
      </c>
      <c r="J191" s="22">
        <v>0.83614690000000003</v>
      </c>
      <c r="K191" s="22">
        <v>0.88410319999999998</v>
      </c>
      <c r="L191" s="22">
        <v>0.99820629999999999</v>
      </c>
      <c r="M191" s="22">
        <v>1.1024890000000001</v>
      </c>
      <c r="N191" s="22">
        <v>1.1315930000000001</v>
      </c>
      <c r="O191" s="22">
        <v>0.81487509999999996</v>
      </c>
      <c r="P191" s="22">
        <v>0.51672739999999995</v>
      </c>
      <c r="Q191" s="22">
        <v>0.33336670000000002</v>
      </c>
      <c r="R191" s="22">
        <v>0.28652119999999998</v>
      </c>
      <c r="S191" s="22">
        <v>-0.28825070000000003</v>
      </c>
      <c r="T191" s="22">
        <v>-9.16299E-2</v>
      </c>
      <c r="U191" s="22">
        <v>0.1138918</v>
      </c>
      <c r="V191" s="22">
        <v>0.53984390000000004</v>
      </c>
      <c r="W191" s="22">
        <v>0.83572279999999999</v>
      </c>
      <c r="X191" s="22">
        <v>1.394633</v>
      </c>
      <c r="Y191" s="22">
        <v>1.475142</v>
      </c>
      <c r="Z191" s="22">
        <v>1.5643149999999999</v>
      </c>
      <c r="AA191" s="22">
        <v>1.528648</v>
      </c>
      <c r="AB191" s="22">
        <v>1.5001629999999999</v>
      </c>
      <c r="AC191" s="22">
        <v>1.409124</v>
      </c>
      <c r="AD191" s="22">
        <v>1.331148</v>
      </c>
      <c r="AE191" s="22">
        <v>-7.5452999999999996E-3</v>
      </c>
      <c r="AF191" s="22">
        <v>-0.30235450000000003</v>
      </c>
      <c r="AG191" s="22">
        <v>-0.60761849999999995</v>
      </c>
      <c r="AH191" s="22">
        <v>-0.37863039999999998</v>
      </c>
      <c r="AI191" s="22">
        <v>-0.31095240000000002</v>
      </c>
      <c r="AJ191" s="22">
        <v>-9.12462E-2</v>
      </c>
      <c r="AK191" s="22">
        <v>-0.20085</v>
      </c>
      <c r="AL191" s="22">
        <v>-0.1198866</v>
      </c>
      <c r="AM191" s="22">
        <v>-0.1350615</v>
      </c>
      <c r="AN191" s="22">
        <v>-0.1467704</v>
      </c>
      <c r="AO191" s="22">
        <v>-0.20260159999999999</v>
      </c>
      <c r="AP191" s="22">
        <v>-7.7402499999999999E-2</v>
      </c>
      <c r="AQ191" s="22">
        <v>-9.9323999999999996E-2</v>
      </c>
      <c r="AR191" s="22">
        <v>-7.7692999999999998E-3</v>
      </c>
      <c r="AS191" s="22">
        <v>-0.28624359999999999</v>
      </c>
      <c r="AT191" s="22">
        <v>-0.1095455</v>
      </c>
      <c r="AU191" s="22">
        <v>-9.0641100000000002E-2</v>
      </c>
      <c r="AV191" s="22">
        <v>-1.3353800000000001E-2</v>
      </c>
      <c r="AW191" s="22">
        <v>-0.28370430000000002</v>
      </c>
      <c r="AX191" s="22">
        <v>-0.21665590000000001</v>
      </c>
      <c r="AY191" s="22">
        <v>-0.18968930000000001</v>
      </c>
      <c r="AZ191" s="22">
        <v>-0.1368065</v>
      </c>
      <c r="BA191" s="22">
        <v>-5.6871199999999997E-2</v>
      </c>
      <c r="BB191" s="22">
        <v>1.49198E-2</v>
      </c>
      <c r="BC191" s="22">
        <v>0.2410503</v>
      </c>
      <c r="BD191" s="22">
        <v>-4.0175900000000001E-2</v>
      </c>
      <c r="BE191" s="22">
        <v>-0.27603499999999997</v>
      </c>
      <c r="BF191" s="22">
        <v>-8.8964699999999994E-2</v>
      </c>
      <c r="BG191" s="22">
        <v>-3.84146E-2</v>
      </c>
      <c r="BH191" s="22">
        <v>8.4523600000000004E-2</v>
      </c>
      <c r="BI191" s="22">
        <v>1.18329E-2</v>
      </c>
      <c r="BJ191" s="22">
        <v>1.7930000000000001E-2</v>
      </c>
      <c r="BK191" s="22">
        <v>-2.04166E-2</v>
      </c>
      <c r="BL191" s="22">
        <v>-2.8967400000000001E-2</v>
      </c>
      <c r="BM191" s="22">
        <v>-3.3783500000000001E-2</v>
      </c>
      <c r="BN191" s="22">
        <v>0.1202597</v>
      </c>
      <c r="BO191" s="22">
        <v>6.8671999999999997E-2</v>
      </c>
      <c r="BP191" s="22">
        <v>0.1080101</v>
      </c>
      <c r="BQ191" s="22">
        <v>-8.7473499999999996E-2</v>
      </c>
      <c r="BR191" s="22">
        <v>5.51158E-2</v>
      </c>
      <c r="BS191" s="22">
        <v>6.64825E-2</v>
      </c>
      <c r="BT191" s="22">
        <v>0.17918139999999999</v>
      </c>
      <c r="BU191" s="22">
        <v>8.5193000000000005E-3</v>
      </c>
      <c r="BV191" s="22">
        <v>5.39788E-2</v>
      </c>
      <c r="BW191" s="22">
        <v>6.2230099999999997E-2</v>
      </c>
      <c r="BX191" s="22">
        <v>0.11864479999999999</v>
      </c>
      <c r="BY191" s="22">
        <v>0.20128289999999999</v>
      </c>
      <c r="BZ191" s="22">
        <v>0.2705034</v>
      </c>
      <c r="CA191" s="22">
        <v>0.41322680000000001</v>
      </c>
      <c r="CB191" s="22">
        <v>0.14140820000000001</v>
      </c>
      <c r="CC191" s="22">
        <v>-4.6381199999999997E-2</v>
      </c>
      <c r="CD191" s="22">
        <v>0.11165700000000001</v>
      </c>
      <c r="CE191" s="22">
        <v>0.15034420000000001</v>
      </c>
      <c r="CF191" s="22">
        <v>0.20626120000000001</v>
      </c>
      <c r="CG191" s="22">
        <v>0.15913630000000001</v>
      </c>
      <c r="CH191" s="22">
        <v>0.1133813</v>
      </c>
      <c r="CI191" s="22">
        <v>5.8986200000000003E-2</v>
      </c>
      <c r="CJ191" s="22">
        <v>5.2622700000000001E-2</v>
      </c>
      <c r="CK191" s="22">
        <v>8.3139400000000002E-2</v>
      </c>
      <c r="CL191" s="22">
        <v>0.25716</v>
      </c>
      <c r="CM191" s="22">
        <v>0.18502560000000001</v>
      </c>
      <c r="CN191" s="22">
        <v>0.18819859999999999</v>
      </c>
      <c r="CO191" s="22">
        <v>5.0194099999999998E-2</v>
      </c>
      <c r="CP191" s="22">
        <v>0.1691597</v>
      </c>
      <c r="CQ191" s="22">
        <v>0.17530580000000001</v>
      </c>
      <c r="CR191" s="22">
        <v>0.31253069999999999</v>
      </c>
      <c r="CS191" s="22">
        <v>0.21091260000000001</v>
      </c>
      <c r="CT191" s="22">
        <v>0.24141960000000001</v>
      </c>
      <c r="CU191" s="22">
        <v>0.23670869999999999</v>
      </c>
      <c r="CV191" s="22">
        <v>0.29556949999999999</v>
      </c>
      <c r="CW191" s="22">
        <v>0.38007960000000002</v>
      </c>
      <c r="CX191" s="22">
        <v>0.44751980000000002</v>
      </c>
      <c r="CY191" s="22">
        <v>0.58540340000000002</v>
      </c>
      <c r="CZ191" s="22">
        <v>0.32299230000000001</v>
      </c>
      <c r="DA191" s="22">
        <v>0.18327260000000001</v>
      </c>
      <c r="DB191" s="22">
        <v>0.31227860000000002</v>
      </c>
      <c r="DC191" s="22">
        <v>0.33910299999999999</v>
      </c>
      <c r="DD191" s="22">
        <v>0.32799879999999998</v>
      </c>
      <c r="DE191" s="22">
        <v>0.30643979999999998</v>
      </c>
      <c r="DF191" s="22">
        <v>0.20883270000000001</v>
      </c>
      <c r="DG191" s="22">
        <v>0.13838890000000001</v>
      </c>
      <c r="DH191" s="22">
        <v>0.13421269999999999</v>
      </c>
      <c r="DI191" s="22">
        <v>0.2000623</v>
      </c>
      <c r="DJ191" s="22">
        <v>0.39406029999999997</v>
      </c>
      <c r="DK191" s="22">
        <v>0.30137910000000001</v>
      </c>
      <c r="DL191" s="22">
        <v>0.26838709999999999</v>
      </c>
      <c r="DM191" s="22">
        <v>0.18786169999999999</v>
      </c>
      <c r="DN191" s="22">
        <v>0.2832037</v>
      </c>
      <c r="DO191" s="22">
        <v>0.28412910000000002</v>
      </c>
      <c r="DP191" s="22">
        <v>0.4458799</v>
      </c>
      <c r="DQ191" s="22">
        <v>0.4133058</v>
      </c>
      <c r="DR191" s="22">
        <v>0.42886039999999997</v>
      </c>
      <c r="DS191" s="22">
        <v>0.41118729999999998</v>
      </c>
      <c r="DT191" s="22">
        <v>0.47249429999999998</v>
      </c>
      <c r="DU191" s="22">
        <v>0.55887629999999999</v>
      </c>
      <c r="DV191" s="22">
        <v>0.62453619999999999</v>
      </c>
      <c r="DW191" s="22">
        <v>0.83399900000000005</v>
      </c>
      <c r="DX191" s="22">
        <v>0.58517079999999999</v>
      </c>
      <c r="DY191" s="22">
        <v>0.51485619999999999</v>
      </c>
      <c r="DZ191" s="22">
        <v>0.60194440000000005</v>
      </c>
      <c r="EA191" s="22">
        <v>0.61164079999999998</v>
      </c>
      <c r="EB191" s="22">
        <v>0.50376860000000001</v>
      </c>
      <c r="EC191" s="22">
        <v>0.51912259999999999</v>
      </c>
      <c r="ED191" s="22">
        <v>0.34664919999999999</v>
      </c>
      <c r="EE191" s="22">
        <v>0.25303389999999998</v>
      </c>
      <c r="EF191" s="22">
        <v>0.25201580000000001</v>
      </c>
      <c r="EG191" s="22">
        <v>0.3688804</v>
      </c>
      <c r="EH191" s="22">
        <v>0.59172250000000004</v>
      </c>
      <c r="EI191" s="22">
        <v>0.46937519999999999</v>
      </c>
      <c r="EJ191" s="22">
        <v>0.38416660000000002</v>
      </c>
      <c r="EK191" s="22">
        <v>0.38663189999999997</v>
      </c>
      <c r="EL191" s="22">
        <v>0.44786500000000001</v>
      </c>
      <c r="EM191" s="22">
        <v>0.4412527</v>
      </c>
      <c r="EN191" s="22">
        <v>0.63841510000000001</v>
      </c>
      <c r="EO191" s="22">
        <v>0.70552950000000003</v>
      </c>
      <c r="EP191" s="22">
        <v>0.69949510000000004</v>
      </c>
      <c r="EQ191" s="22">
        <v>0.66310659999999999</v>
      </c>
      <c r="ER191" s="22">
        <v>0.72794550000000002</v>
      </c>
      <c r="ES191" s="22">
        <v>0.81703040000000005</v>
      </c>
      <c r="ET191" s="22">
        <v>0.88011989999999996</v>
      </c>
      <c r="EU191" s="22">
        <v>42.951419999999999</v>
      </c>
      <c r="EV191" s="22">
        <v>41.470460000000003</v>
      </c>
      <c r="EW191" s="22">
        <v>41.444879999999998</v>
      </c>
      <c r="EX191" s="22">
        <v>40.482959999999999</v>
      </c>
      <c r="EY191" s="22">
        <v>40.962049999999998</v>
      </c>
      <c r="EZ191" s="22">
        <v>40.911470000000001</v>
      </c>
      <c r="FA191" s="22">
        <v>42.428640000000001</v>
      </c>
      <c r="FB191" s="22">
        <v>43.437989999999999</v>
      </c>
      <c r="FC191" s="22">
        <v>43.953850000000003</v>
      </c>
      <c r="FD191" s="22">
        <v>45.952570000000001</v>
      </c>
      <c r="FE191" s="22">
        <v>49.386710000000001</v>
      </c>
      <c r="FF191" s="22">
        <v>51.493459999999999</v>
      </c>
      <c r="FG191" s="22">
        <v>53.994399999999999</v>
      </c>
      <c r="FH191" s="22">
        <v>56.97128</v>
      </c>
      <c r="FI191" s="22">
        <v>57.039960000000001</v>
      </c>
      <c r="FJ191" s="22">
        <v>57.54965</v>
      </c>
      <c r="FK191" s="22">
        <v>56.560859999999998</v>
      </c>
      <c r="FL191" s="22">
        <v>54.04871</v>
      </c>
      <c r="FM191" s="22">
        <v>51.51099</v>
      </c>
      <c r="FN191" s="22">
        <v>50.499769999999998</v>
      </c>
      <c r="FO191" s="22">
        <v>49.966369999999998</v>
      </c>
      <c r="FP191" s="22">
        <v>49.460410000000003</v>
      </c>
      <c r="FQ191" s="22">
        <v>49.991950000000003</v>
      </c>
      <c r="FR191" s="22">
        <v>49.489139999999999</v>
      </c>
      <c r="FS191" s="22">
        <v>4.4593319999999999</v>
      </c>
      <c r="FT191" s="22">
        <v>0.1597836</v>
      </c>
      <c r="FU191" s="22">
        <v>0.2687041</v>
      </c>
    </row>
    <row r="192" spans="1:177" x14ac:dyDescent="0.3">
      <c r="A192" s="13" t="s">
        <v>226</v>
      </c>
      <c r="B192" s="13" t="s">
        <v>199</v>
      </c>
      <c r="C192" s="13" t="s">
        <v>263</v>
      </c>
      <c r="D192" s="34" t="s">
        <v>249</v>
      </c>
      <c r="E192" s="23" t="s">
        <v>220</v>
      </c>
      <c r="F192" s="23">
        <v>1973</v>
      </c>
      <c r="G192" s="22">
        <v>1.058451</v>
      </c>
      <c r="H192" s="22">
        <v>0.79099600000000003</v>
      </c>
      <c r="I192" s="22">
        <v>0.74801410000000002</v>
      </c>
      <c r="J192" s="22">
        <v>0.76224599999999998</v>
      </c>
      <c r="K192" s="22">
        <v>0.6671802</v>
      </c>
      <c r="L192" s="22">
        <v>0.7021174</v>
      </c>
      <c r="M192" s="22">
        <v>0.71385960000000004</v>
      </c>
      <c r="N192" s="22">
        <v>0.96048670000000003</v>
      </c>
      <c r="O192" s="22">
        <v>0.824133</v>
      </c>
      <c r="P192" s="22">
        <v>0.65351170000000003</v>
      </c>
      <c r="Q192" s="22">
        <v>0.60381689999999999</v>
      </c>
      <c r="R192" s="22">
        <v>0.56391500000000006</v>
      </c>
      <c r="S192" s="22">
        <v>2.1833E-3</v>
      </c>
      <c r="T192" s="22">
        <v>0.19796240000000001</v>
      </c>
      <c r="U192" s="22">
        <v>0.15046799999999999</v>
      </c>
      <c r="V192" s="22">
        <v>0.4069468</v>
      </c>
      <c r="W192" s="22">
        <v>0.4961933</v>
      </c>
      <c r="X192" s="22">
        <v>1.273061</v>
      </c>
      <c r="Y192" s="22">
        <v>1.068708</v>
      </c>
      <c r="Z192" s="22">
        <v>1.2024859999999999</v>
      </c>
      <c r="AA192" s="22">
        <v>1.2024189999999999</v>
      </c>
      <c r="AB192" s="22">
        <v>1.3066500000000001</v>
      </c>
      <c r="AC192" s="22">
        <v>1.288462</v>
      </c>
      <c r="AD192" s="22">
        <v>1.1115489999999999</v>
      </c>
      <c r="AE192" s="22">
        <v>-7.4167200000000003E-2</v>
      </c>
      <c r="AF192" s="22">
        <v>-0.202121</v>
      </c>
      <c r="AG192" s="22">
        <v>-0.1204672</v>
      </c>
      <c r="AH192" s="22">
        <v>-0.11527800000000001</v>
      </c>
      <c r="AI192" s="22">
        <v>-0.20237720000000001</v>
      </c>
      <c r="AJ192" s="22">
        <v>-0.15795090000000001</v>
      </c>
      <c r="AK192" s="22">
        <v>-0.37333650000000002</v>
      </c>
      <c r="AL192" s="22">
        <v>-0.19722580000000001</v>
      </c>
      <c r="AM192" s="22">
        <v>-0.2306696</v>
      </c>
      <c r="AN192" s="22">
        <v>-0.1679147</v>
      </c>
      <c r="AO192" s="22">
        <v>-0.2133157</v>
      </c>
      <c r="AP192" s="22">
        <v>-1.27657E-2</v>
      </c>
      <c r="AQ192" s="22">
        <v>4.1371699999999997E-2</v>
      </c>
      <c r="AR192" s="22">
        <v>4.9286799999999999E-2</v>
      </c>
      <c r="AS192" s="22">
        <v>-0.44402900000000001</v>
      </c>
      <c r="AT192" s="22">
        <v>-0.58726599999999995</v>
      </c>
      <c r="AU192" s="22">
        <v>-0.60919299999999998</v>
      </c>
      <c r="AV192" s="22">
        <v>-0.20935870000000001</v>
      </c>
      <c r="AW192" s="22">
        <v>-0.55692609999999998</v>
      </c>
      <c r="AX192" s="22">
        <v>-0.39006220000000003</v>
      </c>
      <c r="AY192" s="22">
        <v>-0.32076680000000002</v>
      </c>
      <c r="AZ192" s="22">
        <v>-9.5531699999999997E-2</v>
      </c>
      <c r="BA192" s="22">
        <v>-4.7854000000000004E-3</v>
      </c>
      <c r="BB192" s="22">
        <v>1.2571199999999999E-2</v>
      </c>
      <c r="BC192" s="22">
        <v>9.1962699999999994E-2</v>
      </c>
      <c r="BD192" s="22">
        <v>-7.6188900000000004E-2</v>
      </c>
      <c r="BE192" s="22">
        <v>-4.25998E-2</v>
      </c>
      <c r="BF192" s="22">
        <v>-2.2390400000000001E-2</v>
      </c>
      <c r="BG192" s="22">
        <v>-0.10293679999999999</v>
      </c>
      <c r="BH192" s="22">
        <v>-8.4606000000000001E-2</v>
      </c>
      <c r="BI192" s="22">
        <v>-0.25171320000000003</v>
      </c>
      <c r="BJ192" s="22">
        <v>-8.6079100000000006E-2</v>
      </c>
      <c r="BK192" s="22">
        <v>-5.1504599999999998E-2</v>
      </c>
      <c r="BL192" s="22">
        <v>1.76854E-2</v>
      </c>
      <c r="BM192" s="22">
        <v>5.1368499999999997E-2</v>
      </c>
      <c r="BN192" s="22">
        <v>0.28375470000000003</v>
      </c>
      <c r="BO192" s="22">
        <v>0.29368929999999999</v>
      </c>
      <c r="BP192" s="22">
        <v>0.21939220000000001</v>
      </c>
      <c r="BQ192" s="22">
        <v>-0.1395265</v>
      </c>
      <c r="BR192" s="22">
        <v>-0.2987823</v>
      </c>
      <c r="BS192" s="22">
        <v>-0.32531569999999999</v>
      </c>
      <c r="BT192" s="22">
        <v>4.2220100000000003E-2</v>
      </c>
      <c r="BU192" s="22">
        <v>-0.33690510000000001</v>
      </c>
      <c r="BV192" s="22">
        <v>-0.23657520000000001</v>
      </c>
      <c r="BW192" s="22">
        <v>-0.18852920000000001</v>
      </c>
      <c r="BX192" s="22">
        <v>3.0177099999999998E-2</v>
      </c>
      <c r="BY192" s="22">
        <v>0.15191669999999999</v>
      </c>
      <c r="BZ192" s="22">
        <v>0.1359456</v>
      </c>
      <c r="CA192" s="22">
        <v>0.20702380000000001</v>
      </c>
      <c r="CB192" s="22">
        <v>1.1031300000000001E-2</v>
      </c>
      <c r="CC192" s="22">
        <v>1.13309E-2</v>
      </c>
      <c r="CD192" s="22">
        <v>4.1943300000000003E-2</v>
      </c>
      <c r="CE192" s="22">
        <v>-3.40646E-2</v>
      </c>
      <c r="CF192" s="22">
        <v>-3.3807499999999997E-2</v>
      </c>
      <c r="CG192" s="22">
        <v>-0.1674773</v>
      </c>
      <c r="CH192" s="22">
        <v>-9.0992E-3</v>
      </c>
      <c r="CI192" s="22">
        <v>7.2584499999999996E-2</v>
      </c>
      <c r="CJ192" s="22">
        <v>0.14623149999999999</v>
      </c>
      <c r="CK192" s="22">
        <v>0.23468800000000001</v>
      </c>
      <c r="CL192" s="22">
        <v>0.48912369999999999</v>
      </c>
      <c r="CM192" s="22">
        <v>0.46844370000000002</v>
      </c>
      <c r="CN192" s="22">
        <v>0.33720660000000002</v>
      </c>
      <c r="CO192" s="22">
        <v>7.1371000000000004E-2</v>
      </c>
      <c r="CP192" s="22">
        <v>-9.8979300000000006E-2</v>
      </c>
      <c r="CQ192" s="22">
        <v>-0.12870319999999999</v>
      </c>
      <c r="CR192" s="22">
        <v>0.21646280000000001</v>
      </c>
      <c r="CS192" s="22">
        <v>-0.1845193</v>
      </c>
      <c r="CT192" s="22">
        <v>-0.13027059999999999</v>
      </c>
      <c r="CU192" s="22">
        <v>-9.6941799999999995E-2</v>
      </c>
      <c r="CV192" s="22">
        <v>0.11724270000000001</v>
      </c>
      <c r="CW192" s="22">
        <v>0.26044810000000002</v>
      </c>
      <c r="CX192" s="22">
        <v>0.22139429999999999</v>
      </c>
      <c r="CY192" s="22">
        <v>0.32208490000000001</v>
      </c>
      <c r="CZ192" s="22">
        <v>9.8251599999999994E-2</v>
      </c>
      <c r="DA192" s="22">
        <v>6.5261600000000003E-2</v>
      </c>
      <c r="DB192" s="22">
        <v>0.106277</v>
      </c>
      <c r="DC192" s="22">
        <v>3.4807499999999998E-2</v>
      </c>
      <c r="DD192" s="22">
        <v>1.6990999999999999E-2</v>
      </c>
      <c r="DE192" s="22">
        <v>-8.3241399999999993E-2</v>
      </c>
      <c r="DF192" s="22">
        <v>6.7880700000000002E-2</v>
      </c>
      <c r="DG192" s="22">
        <v>0.1966735</v>
      </c>
      <c r="DH192" s="22">
        <v>0.27477750000000001</v>
      </c>
      <c r="DI192" s="22">
        <v>0.41800749999999998</v>
      </c>
      <c r="DJ192" s="22">
        <v>0.69449280000000002</v>
      </c>
      <c r="DK192" s="22">
        <v>0.64319800000000005</v>
      </c>
      <c r="DL192" s="22">
        <v>0.45502110000000001</v>
      </c>
      <c r="DM192" s="22">
        <v>0.28226849999999998</v>
      </c>
      <c r="DN192" s="22">
        <v>0.1008236</v>
      </c>
      <c r="DO192" s="22">
        <v>6.7909399999999995E-2</v>
      </c>
      <c r="DP192" s="22">
        <v>0.39070539999999998</v>
      </c>
      <c r="DQ192" s="22">
        <v>-3.2133500000000002E-2</v>
      </c>
      <c r="DR192" s="22">
        <v>-2.3966100000000001E-2</v>
      </c>
      <c r="DS192" s="22">
        <v>-5.3544999999999999E-3</v>
      </c>
      <c r="DT192" s="22">
        <v>0.2043083</v>
      </c>
      <c r="DU192" s="22">
        <v>0.36897950000000002</v>
      </c>
      <c r="DV192" s="22">
        <v>0.30684309999999998</v>
      </c>
      <c r="DW192" s="22">
        <v>0.48821490000000001</v>
      </c>
      <c r="DX192" s="22">
        <v>0.22418370000000001</v>
      </c>
      <c r="DY192" s="22">
        <v>0.14312900000000001</v>
      </c>
      <c r="DZ192" s="22">
        <v>0.1991646</v>
      </c>
      <c r="EA192" s="22">
        <v>0.1342479</v>
      </c>
      <c r="EB192" s="22">
        <v>9.0335899999999997E-2</v>
      </c>
      <c r="EC192" s="22">
        <v>3.8381899999999997E-2</v>
      </c>
      <c r="ED192" s="22">
        <v>0.17902750000000001</v>
      </c>
      <c r="EE192" s="22">
        <v>0.37583850000000002</v>
      </c>
      <c r="EF192" s="22">
        <v>0.4603776</v>
      </c>
      <c r="EG192" s="22">
        <v>0.68269170000000001</v>
      </c>
      <c r="EH192" s="22">
        <v>0.99101320000000004</v>
      </c>
      <c r="EI192" s="22">
        <v>0.89551570000000003</v>
      </c>
      <c r="EJ192" s="22">
        <v>0.62512639999999997</v>
      </c>
      <c r="EK192" s="22">
        <v>0.58677100000000004</v>
      </c>
      <c r="EL192" s="22">
        <v>0.38930730000000002</v>
      </c>
      <c r="EM192" s="22">
        <v>0.35178670000000001</v>
      </c>
      <c r="EN192" s="22">
        <v>0.64228419999999997</v>
      </c>
      <c r="EO192" s="22">
        <v>0.18788750000000001</v>
      </c>
      <c r="EP192" s="22">
        <v>0.12952079999999999</v>
      </c>
      <c r="EQ192" s="22">
        <v>0.1268831</v>
      </c>
      <c r="ER192" s="22">
        <v>0.33001720000000001</v>
      </c>
      <c r="ES192" s="22">
        <v>0.52568159999999997</v>
      </c>
      <c r="ET192" s="22">
        <v>0.43021749999999997</v>
      </c>
      <c r="EU192" s="22">
        <v>46</v>
      </c>
      <c r="EV192" s="22">
        <v>44.029130000000002</v>
      </c>
      <c r="EW192" s="22">
        <v>45</v>
      </c>
      <c r="EX192" s="22">
        <v>43.05827</v>
      </c>
      <c r="EY192" s="22">
        <v>44.029130000000002</v>
      </c>
      <c r="EZ192" s="22">
        <v>44.94173</v>
      </c>
      <c r="FA192" s="22">
        <v>45.970869999999998</v>
      </c>
      <c r="FB192" s="22">
        <v>45.970869999999998</v>
      </c>
      <c r="FC192" s="22">
        <v>46.970869999999998</v>
      </c>
      <c r="FD192" s="22">
        <v>47.94173</v>
      </c>
      <c r="FE192" s="22">
        <v>51.825200000000002</v>
      </c>
      <c r="FF192" s="22">
        <v>52</v>
      </c>
      <c r="FG192" s="22">
        <v>54</v>
      </c>
      <c r="FH192" s="22">
        <v>55.94173</v>
      </c>
      <c r="FI192" s="22">
        <v>55.05827</v>
      </c>
      <c r="FJ192" s="22">
        <v>56.087400000000002</v>
      </c>
      <c r="FK192" s="22">
        <v>54.087400000000002</v>
      </c>
      <c r="FL192" s="22">
        <v>53.087400000000002</v>
      </c>
      <c r="FM192" s="22">
        <v>52.05827</v>
      </c>
      <c r="FN192" s="22">
        <v>52.05827</v>
      </c>
      <c r="FO192" s="22">
        <v>52</v>
      </c>
      <c r="FP192" s="22">
        <v>50.970869999999998</v>
      </c>
      <c r="FQ192" s="22">
        <v>51.029130000000002</v>
      </c>
      <c r="FR192" s="22">
        <v>51.029130000000002</v>
      </c>
      <c r="FS192" s="22">
        <v>2.6255670000000002</v>
      </c>
      <c r="FT192" s="22">
        <v>0.1201806</v>
      </c>
      <c r="FU192" s="22">
        <v>0.19915569999999999</v>
      </c>
    </row>
    <row r="193" spans="1:177" x14ac:dyDescent="0.3">
      <c r="A193" s="13" t="s">
        <v>226</v>
      </c>
      <c r="B193" s="13" t="s">
        <v>199</v>
      </c>
      <c r="C193" s="13" t="s">
        <v>263</v>
      </c>
      <c r="D193" s="34" t="s">
        <v>249</v>
      </c>
      <c r="E193" s="23" t="s">
        <v>221</v>
      </c>
      <c r="F193" s="23">
        <v>2019</v>
      </c>
      <c r="G193" s="22">
        <v>1.395627</v>
      </c>
      <c r="H193" s="22">
        <v>1.010062</v>
      </c>
      <c r="I193" s="22">
        <v>0.66394129999999996</v>
      </c>
      <c r="J193" s="22">
        <v>0.89072399999999996</v>
      </c>
      <c r="K193" s="22">
        <v>1.062686</v>
      </c>
      <c r="L193" s="22">
        <v>1.2571760000000001</v>
      </c>
      <c r="M193" s="22">
        <v>1.4214150000000001</v>
      </c>
      <c r="N193" s="22">
        <v>1.2567390000000001</v>
      </c>
      <c r="O193" s="22">
        <v>0.76675269999999995</v>
      </c>
      <c r="P193" s="22">
        <v>0.3398658</v>
      </c>
      <c r="Q193" s="22">
        <v>3.96998E-2</v>
      </c>
      <c r="R193" s="22">
        <v>4.0721899999999998E-2</v>
      </c>
      <c r="S193" s="22">
        <v>-0.51610109999999998</v>
      </c>
      <c r="T193" s="22">
        <v>-0.41354030000000003</v>
      </c>
      <c r="U193" s="22">
        <v>5.2957799999999999E-2</v>
      </c>
      <c r="V193" s="22">
        <v>0.54963490000000004</v>
      </c>
      <c r="W193" s="22">
        <v>1.1392139999999999</v>
      </c>
      <c r="X193" s="22">
        <v>1.4848969999999999</v>
      </c>
      <c r="Y193" s="22">
        <v>1.737012</v>
      </c>
      <c r="Z193" s="22">
        <v>1.8388370000000001</v>
      </c>
      <c r="AA193" s="22">
        <v>1.791731</v>
      </c>
      <c r="AB193" s="22">
        <v>1.638987</v>
      </c>
      <c r="AC193" s="22">
        <v>1.501763</v>
      </c>
      <c r="AD193" s="22">
        <v>1.4870890000000001</v>
      </c>
      <c r="AE193" s="22">
        <v>-0.14604980000000001</v>
      </c>
      <c r="AF193" s="22">
        <v>-0.55172520000000003</v>
      </c>
      <c r="AG193" s="22">
        <v>-1.0840380000000001</v>
      </c>
      <c r="AH193" s="22">
        <v>-0.69631779999999999</v>
      </c>
      <c r="AI193" s="22">
        <v>-0.51078619999999997</v>
      </c>
      <c r="AJ193" s="22">
        <v>-0.1051874</v>
      </c>
      <c r="AK193" s="22">
        <v>-0.194967</v>
      </c>
      <c r="AL193" s="22">
        <v>-0.19127140000000001</v>
      </c>
      <c r="AM193" s="22">
        <v>-0.25966660000000003</v>
      </c>
      <c r="AN193" s="22">
        <v>-0.34934739999999997</v>
      </c>
      <c r="AO193" s="22">
        <v>-0.4655956</v>
      </c>
      <c r="AP193" s="22">
        <v>-0.40012259999999999</v>
      </c>
      <c r="AQ193" s="22">
        <v>-0.40203640000000002</v>
      </c>
      <c r="AR193" s="22">
        <v>-0.23076459999999999</v>
      </c>
      <c r="AS193" s="22">
        <v>-0.4433995</v>
      </c>
      <c r="AT193" s="22">
        <v>-3.0313199999999998E-2</v>
      </c>
      <c r="AU193" s="22">
        <v>0.1091659</v>
      </c>
      <c r="AV193" s="22">
        <v>-0.10867400000000001</v>
      </c>
      <c r="AW193" s="22">
        <v>-0.35203220000000002</v>
      </c>
      <c r="AX193" s="22">
        <v>-0.25380449999999999</v>
      </c>
      <c r="AY193" s="22">
        <v>-0.22982140000000001</v>
      </c>
      <c r="AZ193" s="22">
        <v>-0.34053480000000003</v>
      </c>
      <c r="BA193" s="22">
        <v>-0.28979709999999997</v>
      </c>
      <c r="BB193" s="22">
        <v>-0.1456576</v>
      </c>
      <c r="BC193" s="22">
        <v>0.2809526</v>
      </c>
      <c r="BD193" s="22">
        <v>-9.0002700000000005E-2</v>
      </c>
      <c r="BE193" s="22">
        <v>-0.49733080000000002</v>
      </c>
      <c r="BF193" s="22">
        <v>-0.18914710000000001</v>
      </c>
      <c r="BG193" s="22">
        <v>-3.34449E-2</v>
      </c>
      <c r="BH193" s="22">
        <v>0.19951360000000001</v>
      </c>
      <c r="BI193" s="22">
        <v>0.16694139999999999</v>
      </c>
      <c r="BJ193" s="22">
        <v>3.4739199999999998E-2</v>
      </c>
      <c r="BK193" s="22">
        <v>-0.1024231</v>
      </c>
      <c r="BL193" s="22">
        <v>-0.19152739999999999</v>
      </c>
      <c r="BM193" s="22">
        <v>-0.246866</v>
      </c>
      <c r="BN193" s="22">
        <v>-0.1306427</v>
      </c>
      <c r="BO193" s="22">
        <v>-0.18495780000000001</v>
      </c>
      <c r="BP193" s="22">
        <v>-9.2613399999999999E-2</v>
      </c>
      <c r="BQ193" s="22">
        <v>-0.17861279999999999</v>
      </c>
      <c r="BR193" s="22">
        <v>0.1703943</v>
      </c>
      <c r="BS193" s="22">
        <v>0.30714649999999999</v>
      </c>
      <c r="BT193" s="22">
        <v>0.17867369999999999</v>
      </c>
      <c r="BU193" s="22">
        <v>0.1288793</v>
      </c>
      <c r="BV193" s="22">
        <v>0.20661080000000001</v>
      </c>
      <c r="BW193" s="22">
        <v>0.20542959999999999</v>
      </c>
      <c r="BX193" s="22">
        <v>0.10848289999999999</v>
      </c>
      <c r="BY193" s="22">
        <v>0.16003300000000001</v>
      </c>
      <c r="BZ193" s="22">
        <v>0.30058879999999999</v>
      </c>
      <c r="CA193" s="22">
        <v>0.57669320000000002</v>
      </c>
      <c r="CB193" s="22">
        <v>0.22978499999999999</v>
      </c>
      <c r="CC193" s="22">
        <v>-9.0979299999999999E-2</v>
      </c>
      <c r="CD193" s="22">
        <v>0.1621177</v>
      </c>
      <c r="CE193" s="22">
        <v>0.29716009999999998</v>
      </c>
      <c r="CF193" s="22">
        <v>0.41054859999999999</v>
      </c>
      <c r="CG193" s="22">
        <v>0.41759810000000003</v>
      </c>
      <c r="CH193" s="22">
        <v>0.19127350000000001</v>
      </c>
      <c r="CI193" s="22">
        <v>6.4831999999999997E-3</v>
      </c>
      <c r="CJ193" s="22">
        <v>-8.2221799999999998E-2</v>
      </c>
      <c r="CK193" s="22">
        <v>-9.5374600000000004E-2</v>
      </c>
      <c r="CL193" s="22">
        <v>5.5998399999999997E-2</v>
      </c>
      <c r="CM193" s="22">
        <v>-3.4609899999999999E-2</v>
      </c>
      <c r="CN193" s="22">
        <v>3.0696E-3</v>
      </c>
      <c r="CO193" s="22">
        <v>4.7777000000000002E-3</v>
      </c>
      <c r="CP193" s="22">
        <v>0.3094037</v>
      </c>
      <c r="CQ193" s="22">
        <v>0.44426710000000003</v>
      </c>
      <c r="CR193" s="22">
        <v>0.37768990000000002</v>
      </c>
      <c r="CS193" s="22">
        <v>0.46195710000000001</v>
      </c>
      <c r="CT193" s="22">
        <v>0.52549310000000005</v>
      </c>
      <c r="CU193" s="22">
        <v>0.50688310000000003</v>
      </c>
      <c r="CV193" s="22">
        <v>0.41947119999999999</v>
      </c>
      <c r="CW193" s="22">
        <v>0.471584</v>
      </c>
      <c r="CX193" s="22">
        <v>0.60965769999999997</v>
      </c>
      <c r="CY193" s="22">
        <v>0.87243380000000004</v>
      </c>
      <c r="CZ193" s="22">
        <v>0.54957259999999997</v>
      </c>
      <c r="DA193" s="22">
        <v>0.31537219999999999</v>
      </c>
      <c r="DB193" s="22">
        <v>0.51338260000000002</v>
      </c>
      <c r="DC193" s="22">
        <v>0.62776520000000002</v>
      </c>
      <c r="DD193" s="22">
        <v>0.62158360000000001</v>
      </c>
      <c r="DE193" s="22">
        <v>0.66825480000000004</v>
      </c>
      <c r="DF193" s="22">
        <v>0.3478077</v>
      </c>
      <c r="DG193" s="22">
        <v>0.11538959999999999</v>
      </c>
      <c r="DH193" s="22">
        <v>2.7083900000000001E-2</v>
      </c>
      <c r="DI193" s="22">
        <v>5.6116899999999997E-2</v>
      </c>
      <c r="DJ193" s="22">
        <v>0.24263940000000001</v>
      </c>
      <c r="DK193" s="22">
        <v>0.1157381</v>
      </c>
      <c r="DL193" s="22">
        <v>9.8752699999999999E-2</v>
      </c>
      <c r="DM193" s="22">
        <v>0.18816820000000001</v>
      </c>
      <c r="DN193" s="22">
        <v>0.44841320000000001</v>
      </c>
      <c r="DO193" s="22">
        <v>0.58138780000000001</v>
      </c>
      <c r="DP193" s="22">
        <v>0.5767061</v>
      </c>
      <c r="DQ193" s="22">
        <v>0.79503500000000005</v>
      </c>
      <c r="DR193" s="22">
        <v>0.84437530000000005</v>
      </c>
      <c r="DS193" s="22">
        <v>0.80833670000000002</v>
      </c>
      <c r="DT193" s="22">
        <v>0.73045950000000004</v>
      </c>
      <c r="DU193" s="22">
        <v>0.78313489999999997</v>
      </c>
      <c r="DV193" s="22">
        <v>0.91872659999999995</v>
      </c>
      <c r="DW193" s="22">
        <v>1.299436</v>
      </c>
      <c r="DX193" s="22">
        <v>1.0112950000000001</v>
      </c>
      <c r="DY193" s="22">
        <v>0.90207910000000002</v>
      </c>
      <c r="DZ193" s="22">
        <v>1.020553</v>
      </c>
      <c r="EA193" s="22">
        <v>1.1051059999999999</v>
      </c>
      <c r="EB193" s="22">
        <v>0.92628440000000001</v>
      </c>
      <c r="EC193" s="22">
        <v>1.0301629999999999</v>
      </c>
      <c r="ED193" s="22">
        <v>0.57381839999999995</v>
      </c>
      <c r="EE193" s="22">
        <v>0.27263300000000001</v>
      </c>
      <c r="EF193" s="22">
        <v>0.18490380000000001</v>
      </c>
      <c r="EG193" s="22">
        <v>0.27484649999999999</v>
      </c>
      <c r="EH193" s="22">
        <v>0.5121194</v>
      </c>
      <c r="EI193" s="22">
        <v>0.33281660000000002</v>
      </c>
      <c r="EJ193" s="22">
        <v>0.2369039</v>
      </c>
      <c r="EK193" s="22">
        <v>0.452955</v>
      </c>
      <c r="EL193" s="22">
        <v>0.64912060000000005</v>
      </c>
      <c r="EM193" s="22">
        <v>0.77936839999999996</v>
      </c>
      <c r="EN193" s="22">
        <v>0.86405379999999998</v>
      </c>
      <c r="EO193" s="22">
        <v>1.2759469999999999</v>
      </c>
      <c r="EP193" s="22">
        <v>1.304791</v>
      </c>
      <c r="EQ193" s="22">
        <v>1.2435879999999999</v>
      </c>
      <c r="ER193" s="22">
        <v>1.1794770000000001</v>
      </c>
      <c r="ES193" s="22">
        <v>1.2329650000000001</v>
      </c>
      <c r="ET193" s="22">
        <v>1.364973</v>
      </c>
      <c r="EU193" s="22">
        <v>39.981610000000003</v>
      </c>
      <c r="EV193" s="22">
        <v>38.977930000000001</v>
      </c>
      <c r="EW193" s="22">
        <v>37.981610000000003</v>
      </c>
      <c r="EX193" s="22">
        <v>37.974249999999998</v>
      </c>
      <c r="EY193" s="22">
        <v>37.974249999999998</v>
      </c>
      <c r="EZ193" s="22">
        <v>36.985289999999999</v>
      </c>
      <c r="FA193" s="22">
        <v>38.977930000000001</v>
      </c>
      <c r="FB193" s="22">
        <v>40.970570000000002</v>
      </c>
      <c r="FC193" s="22">
        <v>41.014710000000001</v>
      </c>
      <c r="FD193" s="22">
        <v>44.014710000000001</v>
      </c>
      <c r="FE193" s="22">
        <v>47.011040000000001</v>
      </c>
      <c r="FF193" s="22">
        <v>51</v>
      </c>
      <c r="FG193" s="22">
        <v>53.988959999999999</v>
      </c>
      <c r="FH193" s="22">
        <v>57.974249999999998</v>
      </c>
      <c r="FI193" s="22">
        <v>58.970570000000002</v>
      </c>
      <c r="FJ193" s="22">
        <v>58.974249999999998</v>
      </c>
      <c r="FK193" s="22">
        <v>58.970570000000002</v>
      </c>
      <c r="FL193" s="22">
        <v>54.985289999999999</v>
      </c>
      <c r="FM193" s="22">
        <v>50.977930000000001</v>
      </c>
      <c r="FN193" s="22">
        <v>48.981610000000003</v>
      </c>
      <c r="FO193" s="22">
        <v>47.985289999999999</v>
      </c>
      <c r="FP193" s="22">
        <v>47.988959999999999</v>
      </c>
      <c r="FQ193" s="22">
        <v>48.981610000000003</v>
      </c>
      <c r="FR193" s="22">
        <v>47.988959999999999</v>
      </c>
      <c r="FS193" s="22">
        <v>7.6706349999999999</v>
      </c>
      <c r="FT193" s="22">
        <v>0.2679434</v>
      </c>
      <c r="FU193" s="22">
        <v>0.45166719999999999</v>
      </c>
    </row>
    <row r="194" spans="1:177" x14ac:dyDescent="0.3">
      <c r="A194" s="13" t="s">
        <v>226</v>
      </c>
      <c r="B194" s="13" t="s">
        <v>199</v>
      </c>
      <c r="C194" s="13" t="s">
        <v>263</v>
      </c>
      <c r="D194" s="34" t="s">
        <v>238</v>
      </c>
      <c r="E194" s="23" t="s">
        <v>219</v>
      </c>
      <c r="F194" s="23">
        <v>4872</v>
      </c>
      <c r="G194" s="22">
        <v>0.75110849999999996</v>
      </c>
      <c r="H194" s="22">
        <v>0.63834290000000005</v>
      </c>
      <c r="I194" s="22">
        <v>0.60468789999999994</v>
      </c>
      <c r="J194" s="22">
        <v>0.54190119999999997</v>
      </c>
      <c r="K194" s="22">
        <v>0.53001969999999998</v>
      </c>
      <c r="L194" s="22">
        <v>0.60830969999999995</v>
      </c>
      <c r="M194" s="22">
        <v>0.81703539999999997</v>
      </c>
      <c r="N194" s="22">
        <v>0.51934519999999995</v>
      </c>
      <c r="O194" s="22">
        <v>4.3732E-2</v>
      </c>
      <c r="P194" s="22">
        <v>-0.3657456</v>
      </c>
      <c r="Q194" s="22">
        <v>-0.90884759999999998</v>
      </c>
      <c r="R194" s="22">
        <v>-1.318622</v>
      </c>
      <c r="S194" s="22">
        <v>-1.5665070000000001</v>
      </c>
      <c r="T194" s="22">
        <v>-1.7301010000000001</v>
      </c>
      <c r="U194" s="22">
        <v>-1.5704800000000001</v>
      </c>
      <c r="V194" s="22">
        <v>-1.1805619999999999</v>
      </c>
      <c r="W194" s="22">
        <v>-0.60093920000000001</v>
      </c>
      <c r="X194" s="22">
        <v>5.25307E-2</v>
      </c>
      <c r="Y194" s="22">
        <v>0.67598899999999995</v>
      </c>
      <c r="Z194" s="22">
        <v>1.0096750000000001</v>
      </c>
      <c r="AA194" s="22">
        <v>1.125092</v>
      </c>
      <c r="AB194" s="22">
        <v>1.107005</v>
      </c>
      <c r="AC194" s="22">
        <v>0.95354369999999999</v>
      </c>
      <c r="AD194" s="22">
        <v>0.81779199999999996</v>
      </c>
      <c r="AE194" s="22">
        <v>-3.8438399999999998E-2</v>
      </c>
      <c r="AF194" s="22">
        <v>-0.12806619999999999</v>
      </c>
      <c r="AG194" s="22">
        <v>-0.103806</v>
      </c>
      <c r="AH194" s="22">
        <v>-0.17083690000000001</v>
      </c>
      <c r="AI194" s="22">
        <v>-0.16334989999999999</v>
      </c>
      <c r="AJ194" s="22">
        <v>-0.100925</v>
      </c>
      <c r="AK194" s="22">
        <v>8.7009299999999998E-2</v>
      </c>
      <c r="AL194" s="22">
        <v>-7.6417999999999998E-3</v>
      </c>
      <c r="AM194" s="22">
        <v>-9.9727899999999994E-2</v>
      </c>
      <c r="AN194" s="22">
        <v>-0.1180398</v>
      </c>
      <c r="AO194" s="22">
        <v>-0.16629730000000001</v>
      </c>
      <c r="AP194" s="22">
        <v>-0.15390419999999999</v>
      </c>
      <c r="AQ194" s="22">
        <v>-0.1390779</v>
      </c>
      <c r="AR194" s="22">
        <v>-0.2064423</v>
      </c>
      <c r="AS194" s="22">
        <v>-0.12409480000000001</v>
      </c>
      <c r="AT194" s="22">
        <v>-4.1031199999999997E-2</v>
      </c>
      <c r="AU194" s="22">
        <v>4.8406999999999999E-2</v>
      </c>
      <c r="AV194" s="22">
        <v>1.26471E-2</v>
      </c>
      <c r="AW194" s="22">
        <v>4.9924200000000002E-2</v>
      </c>
      <c r="AX194" s="22">
        <v>3.6845700000000002E-2</v>
      </c>
      <c r="AY194" s="22">
        <v>5.4262900000000003E-2</v>
      </c>
      <c r="AZ194" s="22">
        <v>6.6293099999999994E-2</v>
      </c>
      <c r="BA194" s="22">
        <v>5.1620800000000001E-2</v>
      </c>
      <c r="BB194" s="22">
        <v>3.5113999999999999E-2</v>
      </c>
      <c r="BC194" s="22">
        <v>-2.8400000000000001E-3</v>
      </c>
      <c r="BD194" s="22">
        <v>-8.1039899999999998E-2</v>
      </c>
      <c r="BE194" s="22">
        <v>-6.2853500000000007E-2</v>
      </c>
      <c r="BF194" s="22">
        <v>-0.1062115</v>
      </c>
      <c r="BG194" s="22">
        <v>-0.100505</v>
      </c>
      <c r="BH194" s="22">
        <v>-4.9202700000000002E-2</v>
      </c>
      <c r="BI194" s="22">
        <v>0.1275973</v>
      </c>
      <c r="BJ194" s="22">
        <v>2.6889E-2</v>
      </c>
      <c r="BK194" s="22">
        <v>-5.4850500000000003E-2</v>
      </c>
      <c r="BL194" s="22">
        <v>-4.6773700000000001E-2</v>
      </c>
      <c r="BM194" s="22">
        <v>-9.7465899999999994E-2</v>
      </c>
      <c r="BN194" s="22">
        <v>-7.6524499999999995E-2</v>
      </c>
      <c r="BO194" s="22">
        <v>-4.72922E-2</v>
      </c>
      <c r="BP194" s="22">
        <v>-0.1175557</v>
      </c>
      <c r="BQ194" s="22">
        <v>-5.6350600000000001E-2</v>
      </c>
      <c r="BR194" s="22">
        <v>1.96337E-2</v>
      </c>
      <c r="BS194" s="22">
        <v>9.8006700000000002E-2</v>
      </c>
      <c r="BT194" s="22">
        <v>6.8814100000000003E-2</v>
      </c>
      <c r="BU194" s="22">
        <v>9.5932500000000004E-2</v>
      </c>
      <c r="BV194" s="22">
        <v>7.2444400000000006E-2</v>
      </c>
      <c r="BW194" s="22">
        <v>8.8340000000000002E-2</v>
      </c>
      <c r="BX194" s="22">
        <v>0.1093928</v>
      </c>
      <c r="BY194" s="22">
        <v>7.9440300000000005E-2</v>
      </c>
      <c r="BZ194" s="22">
        <v>6.4456399999999997E-2</v>
      </c>
      <c r="CA194" s="22">
        <v>2.1815299999999999E-2</v>
      </c>
      <c r="CB194" s="22">
        <v>-4.8469699999999998E-2</v>
      </c>
      <c r="CC194" s="22">
        <v>-3.4489899999999997E-2</v>
      </c>
      <c r="CD194" s="22">
        <v>-6.1452100000000003E-2</v>
      </c>
      <c r="CE194" s="22">
        <v>-5.6978800000000003E-2</v>
      </c>
      <c r="CF194" s="22">
        <v>-1.338E-2</v>
      </c>
      <c r="CG194" s="22">
        <v>0.1557084</v>
      </c>
      <c r="CH194" s="22">
        <v>5.08049E-2</v>
      </c>
      <c r="CI194" s="22">
        <v>-2.3768500000000001E-2</v>
      </c>
      <c r="CJ194" s="22">
        <v>2.5850000000000001E-3</v>
      </c>
      <c r="CK194" s="22">
        <v>-4.9793400000000002E-2</v>
      </c>
      <c r="CL194" s="22">
        <v>-2.29316E-2</v>
      </c>
      <c r="CM194" s="22">
        <v>1.6278299999999999E-2</v>
      </c>
      <c r="CN194" s="22">
        <v>-5.59932E-2</v>
      </c>
      <c r="CO194" s="22">
        <v>-9.4313000000000001E-3</v>
      </c>
      <c r="CP194" s="22">
        <v>6.1650000000000003E-2</v>
      </c>
      <c r="CQ194" s="22">
        <v>0.13235930000000001</v>
      </c>
      <c r="CR194" s="22">
        <v>0.1077152</v>
      </c>
      <c r="CS194" s="22">
        <v>0.12779769999999999</v>
      </c>
      <c r="CT194" s="22">
        <v>9.7099900000000003E-2</v>
      </c>
      <c r="CU194" s="22">
        <v>0.11194170000000001</v>
      </c>
      <c r="CV194" s="22">
        <v>0.13924349999999999</v>
      </c>
      <c r="CW194" s="22">
        <v>9.8708000000000004E-2</v>
      </c>
      <c r="CX194" s="22">
        <v>8.4778800000000001E-2</v>
      </c>
      <c r="CY194" s="22">
        <v>4.6470699999999997E-2</v>
      </c>
      <c r="CZ194" s="22">
        <v>-1.58995E-2</v>
      </c>
      <c r="DA194" s="22">
        <v>-6.1263000000000003E-3</v>
      </c>
      <c r="DB194" s="22">
        <v>-1.6692700000000001E-2</v>
      </c>
      <c r="DC194" s="22">
        <v>-1.34526E-2</v>
      </c>
      <c r="DD194" s="22">
        <v>2.2442699999999999E-2</v>
      </c>
      <c r="DE194" s="22">
        <v>0.1838195</v>
      </c>
      <c r="DF194" s="22">
        <v>7.4720700000000001E-2</v>
      </c>
      <c r="DG194" s="22">
        <v>7.3134000000000003E-3</v>
      </c>
      <c r="DH194" s="22">
        <v>5.1943700000000002E-2</v>
      </c>
      <c r="DI194" s="22">
        <v>-2.1210000000000001E-3</v>
      </c>
      <c r="DJ194" s="22">
        <v>3.0661299999999999E-2</v>
      </c>
      <c r="DK194" s="22">
        <v>7.9848699999999995E-2</v>
      </c>
      <c r="DL194" s="22">
        <v>5.5694000000000004E-3</v>
      </c>
      <c r="DM194" s="22">
        <v>3.7488100000000003E-2</v>
      </c>
      <c r="DN194" s="22">
        <v>0.1036663</v>
      </c>
      <c r="DO194" s="22">
        <v>0.16671179999999999</v>
      </c>
      <c r="DP194" s="22">
        <v>0.1466163</v>
      </c>
      <c r="DQ194" s="22">
        <v>0.1596629</v>
      </c>
      <c r="DR194" s="22">
        <v>0.1217555</v>
      </c>
      <c r="DS194" s="22">
        <v>0.13554340000000001</v>
      </c>
      <c r="DT194" s="22">
        <v>0.1690942</v>
      </c>
      <c r="DU194" s="22">
        <v>0.1179756</v>
      </c>
      <c r="DV194" s="22">
        <v>0.10510120000000001</v>
      </c>
      <c r="DW194" s="22">
        <v>8.2069100000000006E-2</v>
      </c>
      <c r="DX194" s="22">
        <v>3.11268E-2</v>
      </c>
      <c r="DY194" s="22">
        <v>3.4826200000000002E-2</v>
      </c>
      <c r="DZ194" s="22">
        <v>4.7932700000000002E-2</v>
      </c>
      <c r="EA194" s="22">
        <v>4.9392400000000003E-2</v>
      </c>
      <c r="EB194" s="22">
        <v>7.4164999999999995E-2</v>
      </c>
      <c r="EC194" s="22">
        <v>0.22440750000000001</v>
      </c>
      <c r="ED194" s="22">
        <v>0.1092515</v>
      </c>
      <c r="EE194" s="22">
        <v>5.2190800000000002E-2</v>
      </c>
      <c r="EF194" s="22">
        <v>0.12320979999999999</v>
      </c>
      <c r="EG194" s="22">
        <v>6.6710500000000006E-2</v>
      </c>
      <c r="EH194" s="22">
        <v>0.108041</v>
      </c>
      <c r="EI194" s="22">
        <v>0.17163439999999999</v>
      </c>
      <c r="EJ194" s="22">
        <v>9.4455999999999998E-2</v>
      </c>
      <c r="EK194" s="22">
        <v>0.1052322</v>
      </c>
      <c r="EL194" s="22">
        <v>0.16433110000000001</v>
      </c>
      <c r="EM194" s="22">
        <v>0.21631149999999999</v>
      </c>
      <c r="EN194" s="22">
        <v>0.2027834</v>
      </c>
      <c r="EO194" s="22">
        <v>0.2056712</v>
      </c>
      <c r="EP194" s="22">
        <v>0.1573542</v>
      </c>
      <c r="EQ194" s="22">
        <v>0.1696204</v>
      </c>
      <c r="ER194" s="22">
        <v>0.21219389999999999</v>
      </c>
      <c r="ES194" s="22">
        <v>0.14579510000000001</v>
      </c>
      <c r="ET194" s="22">
        <v>0.13444349999999999</v>
      </c>
      <c r="EU194" s="22">
        <v>56.099519999999998</v>
      </c>
      <c r="EV194" s="22">
        <v>55.73001</v>
      </c>
      <c r="EW194" s="22">
        <v>55.500839999999997</v>
      </c>
      <c r="EX194" s="22">
        <v>55.098370000000003</v>
      </c>
      <c r="EY194" s="22">
        <v>55.160710000000002</v>
      </c>
      <c r="EZ194" s="22">
        <v>54.708179999999999</v>
      </c>
      <c r="FA194" s="22">
        <v>54.724209999999999</v>
      </c>
      <c r="FB194" s="22">
        <v>55.690950000000001</v>
      </c>
      <c r="FC194" s="22">
        <v>57.34592</v>
      </c>
      <c r="FD194" s="22">
        <v>59.287759999999999</v>
      </c>
      <c r="FE194" s="22">
        <v>61.461939999999998</v>
      </c>
      <c r="FF194" s="22">
        <v>64.133290000000002</v>
      </c>
      <c r="FG194" s="22">
        <v>65.821470000000005</v>
      </c>
      <c r="FH194" s="22">
        <v>66.832369999999997</v>
      </c>
      <c r="FI194" s="22">
        <v>67.615650000000002</v>
      </c>
      <c r="FJ194" s="22">
        <v>67.455089999999998</v>
      </c>
      <c r="FK194" s="22">
        <v>66.70187</v>
      </c>
      <c r="FL194" s="22">
        <v>65.430109999999999</v>
      </c>
      <c r="FM194" s="22">
        <v>63.825270000000003</v>
      </c>
      <c r="FN194" s="22">
        <v>61.30424</v>
      </c>
      <c r="FO194" s="22">
        <v>58.563920000000003</v>
      </c>
      <c r="FP194" s="22">
        <v>57.266289999999998</v>
      </c>
      <c r="FQ194" s="22">
        <v>56.650309999999998</v>
      </c>
      <c r="FR194" s="22">
        <v>56.432470000000002</v>
      </c>
      <c r="FS194" s="22">
        <v>0.82110329999999998</v>
      </c>
      <c r="FT194" s="22">
        <v>5.3342000000000001E-2</v>
      </c>
      <c r="FU194" s="22">
        <v>4.6693400000000003E-2</v>
      </c>
    </row>
    <row r="195" spans="1:177" x14ac:dyDescent="0.3">
      <c r="A195" s="13" t="s">
        <v>226</v>
      </c>
      <c r="B195" s="13" t="s">
        <v>199</v>
      </c>
      <c r="C195" s="13" t="s">
        <v>263</v>
      </c>
      <c r="D195" s="34" t="s">
        <v>238</v>
      </c>
      <c r="E195" s="23" t="s">
        <v>220</v>
      </c>
      <c r="F195" s="23">
        <v>2414</v>
      </c>
      <c r="G195" s="22">
        <v>0.78291219999999995</v>
      </c>
      <c r="H195" s="22">
        <v>0.67376910000000001</v>
      </c>
      <c r="I195" s="22">
        <v>0.68681349999999997</v>
      </c>
      <c r="J195" s="22">
        <v>0.64942840000000002</v>
      </c>
      <c r="K195" s="22">
        <v>0.56814739999999997</v>
      </c>
      <c r="L195" s="22">
        <v>0.45166580000000001</v>
      </c>
      <c r="M195" s="22">
        <v>0.71844390000000002</v>
      </c>
      <c r="N195" s="22">
        <v>0.47807680000000002</v>
      </c>
      <c r="O195" s="22">
        <v>7.6224899999999998E-2</v>
      </c>
      <c r="P195" s="22">
        <v>-0.1134525</v>
      </c>
      <c r="Q195" s="22">
        <v>-0.65082779999999996</v>
      </c>
      <c r="R195" s="22">
        <v>-1.069086</v>
      </c>
      <c r="S195" s="22">
        <v>-1.326681</v>
      </c>
      <c r="T195" s="22">
        <v>-1.4146369999999999</v>
      </c>
      <c r="U195" s="22">
        <v>-1.2611000000000001</v>
      </c>
      <c r="V195" s="22">
        <v>-0.92732320000000001</v>
      </c>
      <c r="W195" s="22">
        <v>-0.43858130000000001</v>
      </c>
      <c r="X195" s="22">
        <v>1.3126000000000001E-2</v>
      </c>
      <c r="Y195" s="22">
        <v>0.6013193</v>
      </c>
      <c r="Z195" s="22">
        <v>0.94174329999999995</v>
      </c>
      <c r="AA195" s="22">
        <v>1.089464</v>
      </c>
      <c r="AB195" s="22">
        <v>1.146755</v>
      </c>
      <c r="AC195" s="22">
        <v>0.90415299999999998</v>
      </c>
      <c r="AD195" s="22">
        <v>0.77260229999999996</v>
      </c>
      <c r="AE195" s="22">
        <v>-0.10415000000000001</v>
      </c>
      <c r="AF195" s="22">
        <v>-0.1552106</v>
      </c>
      <c r="AG195" s="22">
        <v>-4.8860199999999999E-2</v>
      </c>
      <c r="AH195" s="22">
        <v>-2.2363000000000001E-2</v>
      </c>
      <c r="AI195" s="22">
        <v>-8.5152099999999994E-2</v>
      </c>
      <c r="AJ195" s="22">
        <v>-0.32256269999999998</v>
      </c>
      <c r="AK195" s="22">
        <v>-1.8162E-3</v>
      </c>
      <c r="AL195" s="22">
        <v>-9.3030600000000005E-2</v>
      </c>
      <c r="AM195" s="22">
        <v>-0.17914350000000001</v>
      </c>
      <c r="AN195" s="22">
        <v>-5.8843600000000003E-2</v>
      </c>
      <c r="AO195" s="22">
        <v>-0.138929</v>
      </c>
      <c r="AP195" s="22">
        <v>-0.13596739999999999</v>
      </c>
      <c r="AQ195" s="22">
        <v>-8.0094499999999999E-2</v>
      </c>
      <c r="AR195" s="22">
        <v>-7.9247600000000001E-2</v>
      </c>
      <c r="AS195" s="22">
        <v>-1.4544700000000001E-2</v>
      </c>
      <c r="AT195" s="22">
        <v>-5.9236999999999996E-3</v>
      </c>
      <c r="AU195" s="22">
        <v>3.2033499999999999E-2</v>
      </c>
      <c r="AV195" s="22">
        <v>-0.17970749999999999</v>
      </c>
      <c r="AW195" s="22">
        <v>-0.1030981</v>
      </c>
      <c r="AX195" s="22">
        <v>-7.6773999999999995E-2</v>
      </c>
      <c r="AY195" s="22">
        <v>-2.7100699999999998E-2</v>
      </c>
      <c r="AZ195" s="22">
        <v>3.8014699999999998E-2</v>
      </c>
      <c r="BA195" s="22">
        <v>-2.10254E-2</v>
      </c>
      <c r="BB195" s="22">
        <v>-4.3156199999999999E-2</v>
      </c>
      <c r="BC195" s="22">
        <v>-2.9198000000000002E-2</v>
      </c>
      <c r="BD195" s="22">
        <v>-8.9546799999999996E-2</v>
      </c>
      <c r="BE195" s="22">
        <v>-3.3197000000000001E-3</v>
      </c>
      <c r="BF195" s="22">
        <v>1.5841899999999999E-2</v>
      </c>
      <c r="BG195" s="22">
        <v>-3.7355800000000002E-2</v>
      </c>
      <c r="BH195" s="22">
        <v>-0.2162964</v>
      </c>
      <c r="BI195" s="22">
        <v>4.4318200000000002E-2</v>
      </c>
      <c r="BJ195" s="22">
        <v>-3.9765700000000001E-2</v>
      </c>
      <c r="BK195" s="22">
        <v>-0.11625480000000001</v>
      </c>
      <c r="BL195" s="22">
        <v>4.7992399999999998E-2</v>
      </c>
      <c r="BM195" s="22">
        <v>-6.07486E-2</v>
      </c>
      <c r="BN195" s="22">
        <v>-5.9464500000000003E-2</v>
      </c>
      <c r="BO195" s="22">
        <v>-3.9535999999999998E-3</v>
      </c>
      <c r="BP195" s="22">
        <v>-1.4740400000000001E-2</v>
      </c>
      <c r="BQ195" s="22">
        <v>3.6702800000000001E-2</v>
      </c>
      <c r="BR195" s="22">
        <v>5.70255E-2</v>
      </c>
      <c r="BS195" s="22">
        <v>0.1031868</v>
      </c>
      <c r="BT195" s="22">
        <v>-7.8099000000000002E-2</v>
      </c>
      <c r="BU195" s="22">
        <v>-2.0877799999999998E-2</v>
      </c>
      <c r="BV195" s="22">
        <v>-1.0428400000000001E-2</v>
      </c>
      <c r="BW195" s="22">
        <v>3.7168800000000002E-2</v>
      </c>
      <c r="BX195" s="22">
        <v>0.12696830000000001</v>
      </c>
      <c r="BY195" s="22">
        <v>2.3260900000000001E-2</v>
      </c>
      <c r="BZ195" s="22">
        <v>3.6511E-3</v>
      </c>
      <c r="CA195" s="22">
        <v>2.2713500000000001E-2</v>
      </c>
      <c r="CB195" s="22">
        <v>-4.4068299999999998E-2</v>
      </c>
      <c r="CC195" s="22">
        <v>2.82215E-2</v>
      </c>
      <c r="CD195" s="22">
        <v>4.23025E-2</v>
      </c>
      <c r="CE195" s="22">
        <v>-4.2522000000000003E-3</v>
      </c>
      <c r="CF195" s="22">
        <v>-0.14269660000000001</v>
      </c>
      <c r="CG195" s="22">
        <v>7.6270699999999997E-2</v>
      </c>
      <c r="CH195" s="22">
        <v>-2.8744999999999999E-3</v>
      </c>
      <c r="CI195" s="22">
        <v>-7.2698299999999993E-2</v>
      </c>
      <c r="CJ195" s="22">
        <v>0.12198680000000001</v>
      </c>
      <c r="CK195" s="22">
        <v>-6.6010000000000001E-3</v>
      </c>
      <c r="CL195" s="22">
        <v>-6.4787999999999998E-3</v>
      </c>
      <c r="CM195" s="22">
        <v>4.87813E-2</v>
      </c>
      <c r="CN195" s="22">
        <v>2.9937100000000001E-2</v>
      </c>
      <c r="CO195" s="22">
        <v>7.2196700000000003E-2</v>
      </c>
      <c r="CP195" s="22">
        <v>0.1006239</v>
      </c>
      <c r="CQ195" s="22">
        <v>0.1524674</v>
      </c>
      <c r="CR195" s="22">
        <v>-7.7251999999999998E-3</v>
      </c>
      <c r="CS195" s="22">
        <v>3.6067700000000001E-2</v>
      </c>
      <c r="CT195" s="22">
        <v>3.5522400000000003E-2</v>
      </c>
      <c r="CU195" s="22">
        <v>8.1681599999999993E-2</v>
      </c>
      <c r="CV195" s="22">
        <v>0.1885773</v>
      </c>
      <c r="CW195" s="22">
        <v>5.3933399999999999E-2</v>
      </c>
      <c r="CX195" s="22">
        <v>3.6069700000000003E-2</v>
      </c>
      <c r="CY195" s="22">
        <v>7.4624999999999997E-2</v>
      </c>
      <c r="CZ195" s="22">
        <v>1.4101999999999999E-3</v>
      </c>
      <c r="DA195" s="22">
        <v>5.9762700000000002E-2</v>
      </c>
      <c r="DB195" s="22">
        <v>6.8763099999999994E-2</v>
      </c>
      <c r="DC195" s="22">
        <v>2.8851399999999999E-2</v>
      </c>
      <c r="DD195" s="22">
        <v>-6.9096900000000003E-2</v>
      </c>
      <c r="DE195" s="22">
        <v>0.10822320000000001</v>
      </c>
      <c r="DF195" s="22">
        <v>3.4016699999999997E-2</v>
      </c>
      <c r="DG195" s="22">
        <v>-2.9141799999999999E-2</v>
      </c>
      <c r="DH195" s="22">
        <v>0.19598109999999999</v>
      </c>
      <c r="DI195" s="22">
        <v>4.7546499999999998E-2</v>
      </c>
      <c r="DJ195" s="22">
        <v>4.6506899999999997E-2</v>
      </c>
      <c r="DK195" s="22">
        <v>0.1015163</v>
      </c>
      <c r="DL195" s="22">
        <v>7.46145E-2</v>
      </c>
      <c r="DM195" s="22">
        <v>0.1076906</v>
      </c>
      <c r="DN195" s="22">
        <v>0.1442224</v>
      </c>
      <c r="DO195" s="22">
        <v>0.20174800000000001</v>
      </c>
      <c r="DP195" s="22">
        <v>6.2648499999999996E-2</v>
      </c>
      <c r="DQ195" s="22">
        <v>9.3013299999999993E-2</v>
      </c>
      <c r="DR195" s="22">
        <v>8.1473100000000007E-2</v>
      </c>
      <c r="DS195" s="22">
        <v>0.12619449999999999</v>
      </c>
      <c r="DT195" s="22">
        <v>0.25018639999999998</v>
      </c>
      <c r="DU195" s="22">
        <v>8.4606000000000001E-2</v>
      </c>
      <c r="DV195" s="22">
        <v>6.8488300000000002E-2</v>
      </c>
      <c r="DW195" s="22">
        <v>0.14957690000000001</v>
      </c>
      <c r="DX195" s="22">
        <v>6.7073900000000006E-2</v>
      </c>
      <c r="DY195" s="22">
        <v>0.1053031</v>
      </c>
      <c r="DZ195" s="22">
        <v>0.10696799999999999</v>
      </c>
      <c r="EA195" s="22">
        <v>7.6647699999999999E-2</v>
      </c>
      <c r="EB195" s="22">
        <v>3.7169500000000001E-2</v>
      </c>
      <c r="EC195" s="22">
        <v>0.15435750000000001</v>
      </c>
      <c r="ED195" s="22">
        <v>8.7281600000000001E-2</v>
      </c>
      <c r="EE195" s="22">
        <v>3.3746900000000003E-2</v>
      </c>
      <c r="EF195" s="22">
        <v>0.30281720000000001</v>
      </c>
      <c r="EG195" s="22">
        <v>0.12572700000000001</v>
      </c>
      <c r="EH195" s="22">
        <v>0.12300990000000001</v>
      </c>
      <c r="EI195" s="22">
        <v>0.17765710000000001</v>
      </c>
      <c r="EJ195" s="22">
        <v>0.13912169999999999</v>
      </c>
      <c r="EK195" s="22">
        <v>0.1589382</v>
      </c>
      <c r="EL195" s="22">
        <v>0.20717160000000001</v>
      </c>
      <c r="EM195" s="22">
        <v>0.27290130000000001</v>
      </c>
      <c r="EN195" s="22">
        <v>0.16425699999999999</v>
      </c>
      <c r="EO195" s="22">
        <v>0.17523359999999999</v>
      </c>
      <c r="EP195" s="22">
        <v>0.1478187</v>
      </c>
      <c r="EQ195" s="22">
        <v>0.19046389999999999</v>
      </c>
      <c r="ER195" s="22">
        <v>0.33914</v>
      </c>
      <c r="ES195" s="22">
        <v>0.12889229999999999</v>
      </c>
      <c r="ET195" s="22">
        <v>0.1152957</v>
      </c>
      <c r="EU195" s="22">
        <v>57.933320000000002</v>
      </c>
      <c r="EV195" s="22">
        <v>57.508800000000001</v>
      </c>
      <c r="EW195" s="22">
        <v>57.281559999999999</v>
      </c>
      <c r="EX195" s="22">
        <v>56.887320000000003</v>
      </c>
      <c r="EY195" s="22">
        <v>56.61</v>
      </c>
      <c r="EZ195" s="22">
        <v>56.34422</v>
      </c>
      <c r="FA195" s="22">
        <v>56.290970000000002</v>
      </c>
      <c r="FB195" s="22">
        <v>57.248269999999998</v>
      </c>
      <c r="FC195" s="22">
        <v>58.850679999999997</v>
      </c>
      <c r="FD195" s="22">
        <v>60.34113</v>
      </c>
      <c r="FE195" s="22">
        <v>62.34263</v>
      </c>
      <c r="FF195" s="22">
        <v>64.698319999999995</v>
      </c>
      <c r="FG195" s="22">
        <v>65.690659999999994</v>
      </c>
      <c r="FH195" s="22">
        <v>66.105829999999997</v>
      </c>
      <c r="FI195" s="22">
        <v>66.204319999999996</v>
      </c>
      <c r="FJ195" s="22">
        <v>66.352279999999993</v>
      </c>
      <c r="FK195" s="22">
        <v>65.626639999999995</v>
      </c>
      <c r="FL195" s="22">
        <v>64.402140000000003</v>
      </c>
      <c r="FM195" s="22">
        <v>63.212049999999998</v>
      </c>
      <c r="FN195" s="22">
        <v>61.031129999999997</v>
      </c>
      <c r="FO195" s="22">
        <v>59.202590000000001</v>
      </c>
      <c r="FP195" s="22">
        <v>58.449890000000003</v>
      </c>
      <c r="FQ195" s="22">
        <v>58.562060000000002</v>
      </c>
      <c r="FR195" s="22">
        <v>58.668109999999999</v>
      </c>
      <c r="FS195" s="22">
        <v>0.9238556</v>
      </c>
      <c r="FT195" s="22">
        <v>5.2087700000000001E-2</v>
      </c>
      <c r="FU195" s="22">
        <v>7.3800699999999997E-2</v>
      </c>
    </row>
    <row r="196" spans="1:177" x14ac:dyDescent="0.3">
      <c r="A196" s="13" t="s">
        <v>226</v>
      </c>
      <c r="B196" s="13" t="s">
        <v>199</v>
      </c>
      <c r="C196" s="13" t="s">
        <v>263</v>
      </c>
      <c r="D196" s="34" t="s">
        <v>238</v>
      </c>
      <c r="E196" s="23" t="s">
        <v>221</v>
      </c>
      <c r="F196" s="23">
        <v>2458</v>
      </c>
      <c r="G196" s="22">
        <v>0.72166870000000005</v>
      </c>
      <c r="H196" s="22">
        <v>0.60756810000000006</v>
      </c>
      <c r="I196" s="22">
        <v>0.54907289999999997</v>
      </c>
      <c r="J196" s="22">
        <v>0.47059859999999998</v>
      </c>
      <c r="K196" s="22">
        <v>0.50995950000000001</v>
      </c>
      <c r="L196" s="22">
        <v>0.71667959999999997</v>
      </c>
      <c r="M196" s="22">
        <v>0.89357920000000002</v>
      </c>
      <c r="N196" s="22">
        <v>0.54834070000000001</v>
      </c>
      <c r="O196" s="22">
        <v>1.8024E-3</v>
      </c>
      <c r="P196" s="22">
        <v>-0.56856289999999998</v>
      </c>
      <c r="Q196" s="22">
        <v>-1.142269</v>
      </c>
      <c r="R196" s="22">
        <v>-1.5506930000000001</v>
      </c>
      <c r="S196" s="22">
        <v>-1.7826139999999999</v>
      </c>
      <c r="T196" s="22">
        <v>-2.0004059999999999</v>
      </c>
      <c r="U196" s="22">
        <v>-1.833836</v>
      </c>
      <c r="V196" s="22">
        <v>-1.3999919999999999</v>
      </c>
      <c r="W196" s="22">
        <v>-0.73740950000000005</v>
      </c>
      <c r="X196" s="22">
        <v>5.91917E-2</v>
      </c>
      <c r="Y196" s="22">
        <v>0.72595140000000002</v>
      </c>
      <c r="Z196" s="22">
        <v>1.060243</v>
      </c>
      <c r="AA196" s="22">
        <v>1.1567339999999999</v>
      </c>
      <c r="AB196" s="22">
        <v>1.093045</v>
      </c>
      <c r="AC196" s="22">
        <v>0.99213439999999997</v>
      </c>
      <c r="AD196" s="22">
        <v>0.8537612</v>
      </c>
      <c r="AE196" s="22">
        <v>-3.0254900000000001E-2</v>
      </c>
      <c r="AF196" s="22">
        <v>-0.15685689999999999</v>
      </c>
      <c r="AG196" s="22">
        <v>-0.1717986</v>
      </c>
      <c r="AH196" s="22">
        <v>-0.3041334</v>
      </c>
      <c r="AI196" s="22">
        <v>-0.26157350000000001</v>
      </c>
      <c r="AJ196" s="22">
        <v>4.7529E-3</v>
      </c>
      <c r="AK196" s="22">
        <v>0.11344700000000001</v>
      </c>
      <c r="AL196" s="22">
        <v>1.0619699999999999E-2</v>
      </c>
      <c r="AM196" s="22">
        <v>-9.1216400000000003E-2</v>
      </c>
      <c r="AN196" s="22">
        <v>-0.21247750000000001</v>
      </c>
      <c r="AO196" s="22">
        <v>-0.24291840000000001</v>
      </c>
      <c r="AP196" s="22">
        <v>-0.2254283</v>
      </c>
      <c r="AQ196" s="22">
        <v>-0.23920050000000001</v>
      </c>
      <c r="AR196" s="22">
        <v>-0.33450390000000002</v>
      </c>
      <c r="AS196" s="22">
        <v>-0.2256003</v>
      </c>
      <c r="AT196" s="22">
        <v>-9.8876900000000004E-2</v>
      </c>
      <c r="AU196" s="22">
        <v>2.3023700000000001E-2</v>
      </c>
      <c r="AV196" s="22">
        <v>8.9738200000000004E-2</v>
      </c>
      <c r="AW196" s="22">
        <v>0.1090941</v>
      </c>
      <c r="AX196" s="22">
        <v>6.9761799999999999E-2</v>
      </c>
      <c r="AY196" s="22">
        <v>7.2541499999999995E-2</v>
      </c>
      <c r="AZ196" s="22">
        <v>5.3293800000000002E-2</v>
      </c>
      <c r="BA196" s="22">
        <v>6.8168699999999999E-2</v>
      </c>
      <c r="BB196" s="22">
        <v>5.4867100000000002E-2</v>
      </c>
      <c r="BC196" s="22">
        <v>8.721E-4</v>
      </c>
      <c r="BD196" s="22">
        <v>-9.3149200000000001E-2</v>
      </c>
      <c r="BE196" s="22">
        <v>-0.1123712</v>
      </c>
      <c r="BF196" s="22">
        <v>-0.2007726</v>
      </c>
      <c r="BG196" s="22">
        <v>-0.1611003</v>
      </c>
      <c r="BH196" s="22">
        <v>4.2128899999999997E-2</v>
      </c>
      <c r="BI196" s="22">
        <v>0.17242469999999999</v>
      </c>
      <c r="BJ196" s="22">
        <v>5.8583799999999998E-2</v>
      </c>
      <c r="BK196" s="22">
        <v>-2.90359E-2</v>
      </c>
      <c r="BL196" s="22">
        <v>-0.1283106</v>
      </c>
      <c r="BM196" s="22">
        <v>-0.14237949999999999</v>
      </c>
      <c r="BN196" s="22">
        <v>-0.10783420000000001</v>
      </c>
      <c r="BO196" s="22">
        <v>-9.5618800000000004E-2</v>
      </c>
      <c r="BP196" s="22">
        <v>-0.1964813</v>
      </c>
      <c r="BQ196" s="22">
        <v>-0.1213805</v>
      </c>
      <c r="BR196" s="22">
        <v>-9.5172E-3</v>
      </c>
      <c r="BS196" s="22">
        <v>8.9486399999999994E-2</v>
      </c>
      <c r="BT196" s="22">
        <v>0.14833640000000001</v>
      </c>
      <c r="BU196" s="22">
        <v>0.1594843</v>
      </c>
      <c r="BV196" s="22">
        <v>0.1120768</v>
      </c>
      <c r="BW196" s="22">
        <v>0.1114183</v>
      </c>
      <c r="BX196" s="22">
        <v>9.0277999999999997E-2</v>
      </c>
      <c r="BY196" s="22">
        <v>0.10630539999999999</v>
      </c>
      <c r="BZ196" s="22">
        <v>9.5757599999999998E-2</v>
      </c>
      <c r="CA196" s="22">
        <v>2.2430599999999998E-2</v>
      </c>
      <c r="CB196" s="22">
        <v>-4.90255E-2</v>
      </c>
      <c r="CC196" s="22">
        <v>-7.1211999999999998E-2</v>
      </c>
      <c r="CD196" s="22">
        <v>-0.1291853</v>
      </c>
      <c r="CE196" s="22">
        <v>-9.1512899999999994E-2</v>
      </c>
      <c r="CF196" s="22">
        <v>6.8015400000000004E-2</v>
      </c>
      <c r="CG196" s="22">
        <v>0.2132725</v>
      </c>
      <c r="CH196" s="22">
        <v>9.1803599999999999E-2</v>
      </c>
      <c r="CI196" s="22">
        <v>1.4030000000000001E-2</v>
      </c>
      <c r="CJ196" s="22">
        <v>-7.0016900000000007E-2</v>
      </c>
      <c r="CK196" s="22">
        <v>-7.2746599999999995E-2</v>
      </c>
      <c r="CL196" s="22">
        <v>-2.6388999999999999E-2</v>
      </c>
      <c r="CM196" s="22">
        <v>3.8254000000000001E-3</v>
      </c>
      <c r="CN196" s="22">
        <v>-0.1008872</v>
      </c>
      <c r="CO196" s="22">
        <v>-4.9198100000000002E-2</v>
      </c>
      <c r="CP196" s="22">
        <v>5.2373099999999999E-2</v>
      </c>
      <c r="CQ196" s="22">
        <v>0.13551830000000001</v>
      </c>
      <c r="CR196" s="22">
        <v>0.18892139999999999</v>
      </c>
      <c r="CS196" s="22">
        <v>0.19438440000000001</v>
      </c>
      <c r="CT196" s="22">
        <v>0.14138400000000001</v>
      </c>
      <c r="CU196" s="22">
        <v>0.13834440000000001</v>
      </c>
      <c r="CV196" s="22">
        <v>0.1158932</v>
      </c>
      <c r="CW196" s="22">
        <v>0.1327187</v>
      </c>
      <c r="CX196" s="22">
        <v>0.1240783</v>
      </c>
      <c r="CY196" s="22">
        <v>4.3989E-2</v>
      </c>
      <c r="CZ196" s="22">
        <v>-4.9018000000000004E-3</v>
      </c>
      <c r="DA196" s="22">
        <v>-3.0052800000000001E-2</v>
      </c>
      <c r="DB196" s="22">
        <v>-5.75979E-2</v>
      </c>
      <c r="DC196" s="22">
        <v>-2.1925500000000001E-2</v>
      </c>
      <c r="DD196" s="22">
        <v>9.3901899999999996E-2</v>
      </c>
      <c r="DE196" s="22">
        <v>0.25412030000000002</v>
      </c>
      <c r="DF196" s="22">
        <v>0.12502340000000001</v>
      </c>
      <c r="DG196" s="22">
        <v>5.7096000000000001E-2</v>
      </c>
      <c r="DH196" s="22">
        <v>-1.17232E-2</v>
      </c>
      <c r="DI196" s="22">
        <v>-3.1137000000000001E-3</v>
      </c>
      <c r="DJ196" s="22">
        <v>5.5056300000000002E-2</v>
      </c>
      <c r="DK196" s="22">
        <v>0.10326970000000001</v>
      </c>
      <c r="DL196" s="22">
        <v>-5.2931000000000002E-3</v>
      </c>
      <c r="DM196" s="22">
        <v>2.29842E-2</v>
      </c>
      <c r="DN196" s="22">
        <v>0.1142635</v>
      </c>
      <c r="DO196" s="22">
        <v>0.18155019999999999</v>
      </c>
      <c r="DP196" s="22">
        <v>0.2295064</v>
      </c>
      <c r="DQ196" s="22">
        <v>0.2292845</v>
      </c>
      <c r="DR196" s="22">
        <v>0.17069119999999999</v>
      </c>
      <c r="DS196" s="22">
        <v>0.16527040000000001</v>
      </c>
      <c r="DT196" s="22">
        <v>0.1415083</v>
      </c>
      <c r="DU196" s="22">
        <v>0.159132</v>
      </c>
      <c r="DV196" s="22">
        <v>0.15239900000000001</v>
      </c>
      <c r="DW196" s="22">
        <v>7.5116000000000002E-2</v>
      </c>
      <c r="DX196" s="22">
        <v>5.8805900000000001E-2</v>
      </c>
      <c r="DY196" s="22">
        <v>2.9374600000000001E-2</v>
      </c>
      <c r="DZ196" s="22">
        <v>4.5762799999999999E-2</v>
      </c>
      <c r="EA196" s="22">
        <v>7.8547699999999998E-2</v>
      </c>
      <c r="EB196" s="22">
        <v>0.13127800000000001</v>
      </c>
      <c r="EC196" s="22">
        <v>0.31309789999999998</v>
      </c>
      <c r="ED196" s="22">
        <v>0.17298749999999999</v>
      </c>
      <c r="EE196" s="22">
        <v>0.1192764</v>
      </c>
      <c r="EF196" s="22">
        <v>7.24437E-2</v>
      </c>
      <c r="EG196" s="22">
        <v>9.7425100000000001E-2</v>
      </c>
      <c r="EH196" s="22">
        <v>0.17265040000000001</v>
      </c>
      <c r="EI196" s="22">
        <v>0.2468514</v>
      </c>
      <c r="EJ196" s="22">
        <v>0.1327295</v>
      </c>
      <c r="EK196" s="22">
        <v>0.12720400000000001</v>
      </c>
      <c r="EL196" s="22">
        <v>0.2036232</v>
      </c>
      <c r="EM196" s="22">
        <v>0.24801300000000001</v>
      </c>
      <c r="EN196" s="22">
        <v>0.28810459999999999</v>
      </c>
      <c r="EO196" s="22">
        <v>0.2796746</v>
      </c>
      <c r="EP196" s="22">
        <v>0.21300620000000001</v>
      </c>
      <c r="EQ196" s="22">
        <v>0.2041473</v>
      </c>
      <c r="ER196" s="22">
        <v>0.1784925</v>
      </c>
      <c r="ES196" s="22">
        <v>0.19726869999999999</v>
      </c>
      <c r="ET196" s="22">
        <v>0.1932895</v>
      </c>
      <c r="EU196" s="22">
        <v>54.295929999999998</v>
      </c>
      <c r="EV196" s="22">
        <v>53.980530000000002</v>
      </c>
      <c r="EW196" s="22">
        <v>53.749450000000003</v>
      </c>
      <c r="EX196" s="22">
        <v>53.338889999999999</v>
      </c>
      <c r="EY196" s="22">
        <v>53.735309999999998</v>
      </c>
      <c r="EZ196" s="22">
        <v>53.0991</v>
      </c>
      <c r="FA196" s="22">
        <v>53.183239999999998</v>
      </c>
      <c r="FB196" s="22">
        <v>54.15925</v>
      </c>
      <c r="FC196" s="22">
        <v>55.865900000000003</v>
      </c>
      <c r="FD196" s="22">
        <v>58.25177</v>
      </c>
      <c r="FE196" s="22">
        <v>60.595759999999999</v>
      </c>
      <c r="FF196" s="22">
        <v>63.577570000000001</v>
      </c>
      <c r="FG196" s="22">
        <v>65.950249999999997</v>
      </c>
      <c r="FH196" s="22">
        <v>67.547160000000005</v>
      </c>
      <c r="FI196" s="22">
        <v>69.003969999999995</v>
      </c>
      <c r="FJ196" s="22">
        <v>68.53998</v>
      </c>
      <c r="FK196" s="22">
        <v>67.759619999999998</v>
      </c>
      <c r="FL196" s="22">
        <v>66.441379999999995</v>
      </c>
      <c r="FM196" s="22">
        <v>64.428569999999993</v>
      </c>
      <c r="FN196" s="22">
        <v>61.573070000000001</v>
      </c>
      <c r="FO196" s="22">
        <v>57.935920000000003</v>
      </c>
      <c r="FP196" s="22">
        <v>56.10228</v>
      </c>
      <c r="FQ196" s="22">
        <v>54.770060000000001</v>
      </c>
      <c r="FR196" s="22">
        <v>54.233620000000002</v>
      </c>
      <c r="FS196" s="22">
        <v>1.2046479999999999</v>
      </c>
      <c r="FT196" s="22">
        <v>8.0300899999999995E-2</v>
      </c>
      <c r="FU196" s="22">
        <v>5.8248300000000003E-2</v>
      </c>
    </row>
    <row r="197" spans="1:177" x14ac:dyDescent="0.3">
      <c r="A197" s="13" t="s">
        <v>226</v>
      </c>
      <c r="B197" s="13" t="s">
        <v>199</v>
      </c>
      <c r="C197" s="13" t="s">
        <v>263</v>
      </c>
      <c r="D197" s="34" t="s">
        <v>250</v>
      </c>
      <c r="E197" s="23" t="s">
        <v>219</v>
      </c>
      <c r="F197" s="23">
        <v>4872</v>
      </c>
      <c r="G197" s="22">
        <v>0.77493999999999996</v>
      </c>
      <c r="H197" s="22">
        <v>0.61682579999999998</v>
      </c>
      <c r="I197" s="22">
        <v>0.65966780000000003</v>
      </c>
      <c r="J197" s="22">
        <v>0.51061639999999997</v>
      </c>
      <c r="K197" s="22">
        <v>0.52839599999999998</v>
      </c>
      <c r="L197" s="22">
        <v>0.62790469999999998</v>
      </c>
      <c r="M197" s="22">
        <v>0.87560780000000005</v>
      </c>
      <c r="N197" s="22">
        <v>0.65913319999999997</v>
      </c>
      <c r="O197" s="22">
        <v>0.19753570000000001</v>
      </c>
      <c r="P197" s="22">
        <v>-0.49891000000000002</v>
      </c>
      <c r="Q197" s="22">
        <v>-1.4449069999999999</v>
      </c>
      <c r="R197" s="22">
        <v>-1.899567</v>
      </c>
      <c r="S197" s="22">
        <v>-2.2616209999999999</v>
      </c>
      <c r="T197" s="22">
        <v>-2.4237410000000001</v>
      </c>
      <c r="U197" s="22">
        <v>-2.1942379999999999</v>
      </c>
      <c r="V197" s="22">
        <v>-1.744875</v>
      </c>
      <c r="W197" s="22">
        <v>-1.0114860000000001</v>
      </c>
      <c r="X197" s="22">
        <v>5.4885000000000003E-2</v>
      </c>
      <c r="Y197" s="22">
        <v>0.73344620000000005</v>
      </c>
      <c r="Z197" s="22">
        <v>1.1675040000000001</v>
      </c>
      <c r="AA197" s="22">
        <v>1.243066</v>
      </c>
      <c r="AB197" s="22">
        <v>1.254359</v>
      </c>
      <c r="AC197" s="22">
        <v>0.92511580000000004</v>
      </c>
      <c r="AD197" s="22">
        <v>0.88742100000000002</v>
      </c>
      <c r="AE197" s="22">
        <v>-2.8112499999999999E-2</v>
      </c>
      <c r="AF197" s="22">
        <v>-0.1967158</v>
      </c>
      <c r="AG197" s="22">
        <v>-6.8005700000000002E-2</v>
      </c>
      <c r="AH197" s="22">
        <v>-0.26048579999999999</v>
      </c>
      <c r="AI197" s="22">
        <v>-0.16961119999999999</v>
      </c>
      <c r="AJ197" s="22">
        <v>-0.1017653</v>
      </c>
      <c r="AK197" s="22">
        <v>9.0077099999999993E-2</v>
      </c>
      <c r="AL197" s="22">
        <v>-1.4400700000000001E-2</v>
      </c>
      <c r="AM197" s="22">
        <v>-0.15433160000000001</v>
      </c>
      <c r="AN197" s="22">
        <v>-0.22088189999999999</v>
      </c>
      <c r="AO197" s="22">
        <v>-0.32181749999999998</v>
      </c>
      <c r="AP197" s="22">
        <v>-0.18110709999999999</v>
      </c>
      <c r="AQ197" s="22">
        <v>-0.1956697</v>
      </c>
      <c r="AR197" s="22">
        <v>-0.2611002</v>
      </c>
      <c r="AS197" s="22">
        <v>-0.2029089</v>
      </c>
      <c r="AT197" s="22">
        <v>-0.19314819999999999</v>
      </c>
      <c r="AU197" s="22">
        <v>-0.1178522</v>
      </c>
      <c r="AV197" s="22">
        <v>4.7363500000000003E-2</v>
      </c>
      <c r="AW197" s="22">
        <v>4.4569900000000003E-2</v>
      </c>
      <c r="AX197" s="22">
        <v>8.4994500000000001E-2</v>
      </c>
      <c r="AY197" s="22">
        <v>6.9980700000000007E-2</v>
      </c>
      <c r="AZ197" s="22">
        <v>3.6526500000000003E-2</v>
      </c>
      <c r="BA197" s="22">
        <v>-3.8257199999999998E-2</v>
      </c>
      <c r="BB197" s="22">
        <v>3.02264E-2</v>
      </c>
      <c r="BC197" s="22">
        <v>1.6117900000000001E-2</v>
      </c>
      <c r="BD197" s="22">
        <v>-0.1183304</v>
      </c>
      <c r="BE197" s="22">
        <v>-1.3516E-2</v>
      </c>
      <c r="BF197" s="22">
        <v>-0.15774079999999999</v>
      </c>
      <c r="BG197" s="22">
        <v>-0.10466880000000001</v>
      </c>
      <c r="BH197" s="22">
        <v>-3.7363500000000001E-2</v>
      </c>
      <c r="BI197" s="22">
        <v>0.14523800000000001</v>
      </c>
      <c r="BJ197" s="22">
        <v>3.8681399999999998E-2</v>
      </c>
      <c r="BK197" s="22">
        <v>-8.6472499999999994E-2</v>
      </c>
      <c r="BL197" s="22">
        <v>-0.1264226</v>
      </c>
      <c r="BM197" s="22">
        <v>-0.19877449999999999</v>
      </c>
      <c r="BN197" s="22">
        <v>-5.7098999999999997E-2</v>
      </c>
      <c r="BO197" s="22">
        <v>-8.0661099999999999E-2</v>
      </c>
      <c r="BP197" s="22">
        <v>-0.13427790000000001</v>
      </c>
      <c r="BQ197" s="22">
        <v>-7.1990600000000002E-2</v>
      </c>
      <c r="BR197" s="22">
        <v>-6.6579399999999997E-2</v>
      </c>
      <c r="BS197" s="22">
        <v>6.0445999999999998E-3</v>
      </c>
      <c r="BT197" s="22">
        <v>0.15281929999999999</v>
      </c>
      <c r="BU197" s="22">
        <v>0.1239913</v>
      </c>
      <c r="BV197" s="22">
        <v>0.16412560000000001</v>
      </c>
      <c r="BW197" s="22">
        <v>0.13666030000000001</v>
      </c>
      <c r="BX197" s="22">
        <v>0.1652555</v>
      </c>
      <c r="BY197" s="22">
        <v>1.2553099999999999E-2</v>
      </c>
      <c r="BZ197" s="22">
        <v>9.6151600000000004E-2</v>
      </c>
      <c r="CA197" s="22">
        <v>4.6751800000000003E-2</v>
      </c>
      <c r="CB197" s="22">
        <v>-6.4040799999999995E-2</v>
      </c>
      <c r="CC197" s="22">
        <v>2.4223399999999999E-2</v>
      </c>
      <c r="CD197" s="22">
        <v>-8.6580000000000004E-2</v>
      </c>
      <c r="CE197" s="22">
        <v>-5.9689800000000001E-2</v>
      </c>
      <c r="CF197" s="22">
        <v>7.241E-3</v>
      </c>
      <c r="CG197" s="22">
        <v>0.1834423</v>
      </c>
      <c r="CH197" s="22">
        <v>7.5445999999999999E-2</v>
      </c>
      <c r="CI197" s="22">
        <v>-3.9473599999999998E-2</v>
      </c>
      <c r="CJ197" s="22">
        <v>-6.10003E-2</v>
      </c>
      <c r="CK197" s="22">
        <v>-0.1135554</v>
      </c>
      <c r="CL197" s="22">
        <v>2.8788600000000001E-2</v>
      </c>
      <c r="CM197" s="22">
        <v>-1.0065E-3</v>
      </c>
      <c r="CN197" s="22">
        <v>-4.6441200000000002E-2</v>
      </c>
      <c r="CO197" s="22">
        <v>1.8682899999999999E-2</v>
      </c>
      <c r="CP197" s="22">
        <v>2.1081699999999998E-2</v>
      </c>
      <c r="CQ197" s="22">
        <v>9.1855199999999998E-2</v>
      </c>
      <c r="CR197" s="22">
        <v>0.22585769999999999</v>
      </c>
      <c r="CS197" s="22">
        <v>0.1789984</v>
      </c>
      <c r="CT197" s="22">
        <v>0.2189315</v>
      </c>
      <c r="CU197" s="22">
        <v>0.18284230000000001</v>
      </c>
      <c r="CV197" s="22">
        <v>0.25441279999999999</v>
      </c>
      <c r="CW197" s="22">
        <v>4.7744200000000001E-2</v>
      </c>
      <c r="CX197" s="22">
        <v>0.1418112</v>
      </c>
      <c r="CY197" s="22">
        <v>7.7385700000000002E-2</v>
      </c>
      <c r="CZ197" s="22">
        <v>-9.7512999999999992E-3</v>
      </c>
      <c r="DA197" s="22">
        <v>6.1962799999999998E-2</v>
      </c>
      <c r="DB197" s="22">
        <v>-1.54191E-2</v>
      </c>
      <c r="DC197" s="22">
        <v>-1.47108E-2</v>
      </c>
      <c r="DD197" s="22">
        <v>5.1845500000000003E-2</v>
      </c>
      <c r="DE197" s="22">
        <v>0.2216466</v>
      </c>
      <c r="DF197" s="22">
        <v>0.1122105</v>
      </c>
      <c r="DG197" s="22">
        <v>7.5253999999999998E-3</v>
      </c>
      <c r="DH197" s="22">
        <v>4.4219000000000003E-3</v>
      </c>
      <c r="DI197" s="22">
        <v>-2.8336199999999999E-2</v>
      </c>
      <c r="DJ197" s="22">
        <v>0.11467629999999999</v>
      </c>
      <c r="DK197" s="22">
        <v>7.8648099999999999E-2</v>
      </c>
      <c r="DL197" s="22">
        <v>4.1395500000000002E-2</v>
      </c>
      <c r="DM197" s="22">
        <v>0.1093565</v>
      </c>
      <c r="DN197" s="22">
        <v>0.1087428</v>
      </c>
      <c r="DO197" s="22">
        <v>0.17766580000000001</v>
      </c>
      <c r="DP197" s="22">
        <v>0.2988961</v>
      </c>
      <c r="DQ197" s="22">
        <v>0.2340054</v>
      </c>
      <c r="DR197" s="22">
        <v>0.27373750000000002</v>
      </c>
      <c r="DS197" s="22">
        <v>0.22902439999999999</v>
      </c>
      <c r="DT197" s="22">
        <v>0.34357019999999999</v>
      </c>
      <c r="DU197" s="22">
        <v>8.2935300000000003E-2</v>
      </c>
      <c r="DV197" s="22">
        <v>0.18747079999999999</v>
      </c>
      <c r="DW197" s="22">
        <v>0.1216161</v>
      </c>
      <c r="DX197" s="22">
        <v>6.8634100000000003E-2</v>
      </c>
      <c r="DY197" s="22">
        <v>0.1164525</v>
      </c>
      <c r="DZ197" s="22">
        <v>8.7325799999999995E-2</v>
      </c>
      <c r="EA197" s="22">
        <v>5.0231600000000001E-2</v>
      </c>
      <c r="EB197" s="22">
        <v>0.1162473</v>
      </c>
      <c r="EC197" s="22">
        <v>0.27680749999999998</v>
      </c>
      <c r="ED197" s="22">
        <v>0.16529260000000001</v>
      </c>
      <c r="EE197" s="22">
        <v>7.5384499999999993E-2</v>
      </c>
      <c r="EF197" s="22">
        <v>9.8881200000000002E-2</v>
      </c>
      <c r="EG197" s="22">
        <v>9.4706700000000005E-2</v>
      </c>
      <c r="EH197" s="22">
        <v>0.23868439999999999</v>
      </c>
      <c r="EI197" s="22">
        <v>0.19365679999999999</v>
      </c>
      <c r="EJ197" s="22">
        <v>0.1682178</v>
      </c>
      <c r="EK197" s="22">
        <v>0.24027470000000001</v>
      </c>
      <c r="EL197" s="22">
        <v>0.23531160000000001</v>
      </c>
      <c r="EM197" s="22">
        <v>0.30156270000000002</v>
      </c>
      <c r="EN197" s="22">
        <v>0.40435189999999999</v>
      </c>
      <c r="EO197" s="22">
        <v>0.31342690000000001</v>
      </c>
      <c r="EP197" s="22">
        <v>0.35286859999999998</v>
      </c>
      <c r="EQ197" s="22">
        <v>0.29570390000000002</v>
      </c>
      <c r="ER197" s="22">
        <v>0.47229919999999997</v>
      </c>
      <c r="ES197" s="22">
        <v>0.13374559999999999</v>
      </c>
      <c r="ET197" s="22">
        <v>0.25339600000000001</v>
      </c>
      <c r="EU197" s="22">
        <v>60.508090000000003</v>
      </c>
      <c r="EV197" s="22">
        <v>60.028770000000002</v>
      </c>
      <c r="EW197" s="22">
        <v>60.028770000000002</v>
      </c>
      <c r="EX197" s="22">
        <v>59.520740000000004</v>
      </c>
      <c r="EY197" s="22">
        <v>60.025709999999997</v>
      </c>
      <c r="EZ197" s="22">
        <v>59.998519999999999</v>
      </c>
      <c r="FA197" s="22">
        <v>59.493549999999999</v>
      </c>
      <c r="FB197" s="22">
        <v>59.499670000000002</v>
      </c>
      <c r="FC197" s="22">
        <v>60.51191</v>
      </c>
      <c r="FD197" s="22">
        <v>63.00076</v>
      </c>
      <c r="FE197" s="22">
        <v>66.467429999999993</v>
      </c>
      <c r="FF197" s="22">
        <v>71.504559999999998</v>
      </c>
      <c r="FG197" s="22">
        <v>73.064719999999994</v>
      </c>
      <c r="FH197" s="22">
        <v>73.622540000000001</v>
      </c>
      <c r="FI197" s="22">
        <v>75.111800000000002</v>
      </c>
      <c r="FJ197" s="22">
        <v>75.114500000000007</v>
      </c>
      <c r="FK197" s="22">
        <v>74.181169999999995</v>
      </c>
      <c r="FL197" s="22">
        <v>72.662019999999998</v>
      </c>
      <c r="FM197" s="22">
        <v>70.128690000000006</v>
      </c>
      <c r="FN197" s="22">
        <v>65.07432</v>
      </c>
      <c r="FO197" s="22">
        <v>61.050190000000001</v>
      </c>
      <c r="FP197" s="22">
        <v>58.500790000000002</v>
      </c>
      <c r="FQ197" s="22">
        <v>57.991230000000002</v>
      </c>
      <c r="FR197" s="22">
        <v>57.426119999999997</v>
      </c>
      <c r="FS197" s="22">
        <v>1.3702019999999999</v>
      </c>
      <c r="FT197" s="22">
        <v>7.5556499999999999E-2</v>
      </c>
      <c r="FU197" s="22">
        <v>0.1002933</v>
      </c>
    </row>
    <row r="198" spans="1:177" x14ac:dyDescent="0.3">
      <c r="A198" s="13" t="s">
        <v>226</v>
      </c>
      <c r="B198" s="13" t="s">
        <v>199</v>
      </c>
      <c r="C198" s="13" t="s">
        <v>263</v>
      </c>
      <c r="D198" s="34" t="s">
        <v>250</v>
      </c>
      <c r="E198" s="23" t="s">
        <v>220</v>
      </c>
      <c r="F198" s="23">
        <v>2414</v>
      </c>
      <c r="G198" s="22">
        <v>0.82532439999999996</v>
      </c>
      <c r="H198" s="22">
        <v>0.68110649999999995</v>
      </c>
      <c r="I198" s="22">
        <v>0.79466939999999997</v>
      </c>
      <c r="J198" s="22">
        <v>0.62406360000000005</v>
      </c>
      <c r="K198" s="22">
        <v>0.53346629999999995</v>
      </c>
      <c r="L198" s="22">
        <v>0.45216440000000002</v>
      </c>
      <c r="M198" s="22">
        <v>0.79945710000000003</v>
      </c>
      <c r="N198" s="22">
        <v>0.60768069999999996</v>
      </c>
      <c r="O198" s="22">
        <v>0.28919099999999998</v>
      </c>
      <c r="P198" s="22">
        <v>3.6712300000000003E-2</v>
      </c>
      <c r="Q198" s="22">
        <v>-0.8977697</v>
      </c>
      <c r="R198" s="22">
        <v>-1.2215640000000001</v>
      </c>
      <c r="S198" s="22">
        <v>-1.622171</v>
      </c>
      <c r="T198" s="22">
        <v>-1.822233</v>
      </c>
      <c r="U198" s="22">
        <v>-1.5396449999999999</v>
      </c>
      <c r="V198" s="22">
        <v>-1.262386</v>
      </c>
      <c r="W198" s="22">
        <v>-0.74317230000000001</v>
      </c>
      <c r="X198" s="22">
        <v>0.1337623</v>
      </c>
      <c r="Y198" s="22">
        <v>0.63755660000000003</v>
      </c>
      <c r="Z198" s="22">
        <v>1.074773</v>
      </c>
      <c r="AA198" s="22">
        <v>1.226728</v>
      </c>
      <c r="AB198" s="22">
        <v>1.4337740000000001</v>
      </c>
      <c r="AC198" s="22">
        <v>0.86238219999999999</v>
      </c>
      <c r="AD198" s="22">
        <v>0.77847350000000004</v>
      </c>
      <c r="AE198" s="22">
        <v>-4.87386E-2</v>
      </c>
      <c r="AF198" s="22">
        <v>-0.16766829999999999</v>
      </c>
      <c r="AG198" s="22">
        <v>7.6769000000000004E-3</v>
      </c>
      <c r="AH198" s="22">
        <v>-5.6432099999999999E-2</v>
      </c>
      <c r="AI198" s="22">
        <v>-0.14649239999999999</v>
      </c>
      <c r="AJ198" s="22">
        <v>-0.3454701</v>
      </c>
      <c r="AK198" s="22">
        <v>2.8357199999999999E-2</v>
      </c>
      <c r="AL198" s="22">
        <v>-0.1103208</v>
      </c>
      <c r="AM198" s="22">
        <v>-0.25896570000000002</v>
      </c>
      <c r="AN198" s="22">
        <v>-0.10433539999999999</v>
      </c>
      <c r="AO198" s="22">
        <v>-0.46140940000000003</v>
      </c>
      <c r="AP198" s="22">
        <v>-0.15458089999999999</v>
      </c>
      <c r="AQ198" s="22">
        <v>-0.1205722</v>
      </c>
      <c r="AR198" s="22">
        <v>-5.7685E-2</v>
      </c>
      <c r="AS198" s="22">
        <v>1.53095E-2</v>
      </c>
      <c r="AT198" s="22">
        <v>-0.1085599</v>
      </c>
      <c r="AU198" s="22">
        <v>-0.2389918</v>
      </c>
      <c r="AV198" s="22">
        <v>-0.13734150000000001</v>
      </c>
      <c r="AW198" s="22">
        <v>-0.1682236</v>
      </c>
      <c r="AX198" s="22">
        <v>-0.13564419999999999</v>
      </c>
      <c r="AY198" s="22">
        <v>-1.6167399999999998E-2</v>
      </c>
      <c r="AZ198" s="22">
        <v>-1.20178E-2</v>
      </c>
      <c r="BA198" s="22">
        <v>-0.1452705</v>
      </c>
      <c r="BB198" s="22">
        <v>-6.4133899999999994E-2</v>
      </c>
      <c r="BC198" s="22">
        <v>2.7108400000000001E-2</v>
      </c>
      <c r="BD198" s="22">
        <v>-8.3492499999999997E-2</v>
      </c>
      <c r="BE198" s="22">
        <v>8.8517700000000005E-2</v>
      </c>
      <c r="BF198" s="22">
        <v>-7.8708000000000007E-3</v>
      </c>
      <c r="BG198" s="22">
        <v>-8.2160800000000006E-2</v>
      </c>
      <c r="BH198" s="22">
        <v>-0.2263926</v>
      </c>
      <c r="BI198" s="22">
        <v>8.82323E-2</v>
      </c>
      <c r="BJ198" s="22">
        <v>-3.7783200000000003E-2</v>
      </c>
      <c r="BK198" s="22">
        <v>-0.1564015</v>
      </c>
      <c r="BL198" s="22">
        <v>1.7506399999999998E-2</v>
      </c>
      <c r="BM198" s="22">
        <v>-0.27391789999999999</v>
      </c>
      <c r="BN198" s="22">
        <v>-1.2792999999999999E-3</v>
      </c>
      <c r="BO198" s="22">
        <v>1.25661E-2</v>
      </c>
      <c r="BP198" s="22">
        <v>7.4773300000000001E-2</v>
      </c>
      <c r="BQ198" s="22">
        <v>0.2108642</v>
      </c>
      <c r="BR198" s="22">
        <v>9.1273099999999996E-2</v>
      </c>
      <c r="BS198" s="22">
        <v>-7.6340000000000002E-4</v>
      </c>
      <c r="BT198" s="22">
        <v>4.9280900000000002E-2</v>
      </c>
      <c r="BU198" s="22">
        <v>-2.9644299999999998E-2</v>
      </c>
      <c r="BV198" s="22">
        <v>2.0327499999999998E-2</v>
      </c>
      <c r="BW198" s="22">
        <v>0.1009055</v>
      </c>
      <c r="BX198" s="22">
        <v>0.26322790000000001</v>
      </c>
      <c r="BY198" s="22">
        <v>-5.8991099999999998E-2</v>
      </c>
      <c r="BZ198" s="22">
        <v>-5.8699999999999996E-4</v>
      </c>
      <c r="CA198" s="22">
        <v>7.9639799999999997E-2</v>
      </c>
      <c r="CB198" s="22">
        <v>-2.5192599999999999E-2</v>
      </c>
      <c r="CC198" s="22">
        <v>0.14450769999999999</v>
      </c>
      <c r="CD198" s="22">
        <v>2.57626E-2</v>
      </c>
      <c r="CE198" s="22">
        <v>-3.7604899999999997E-2</v>
      </c>
      <c r="CF198" s="22">
        <v>-0.14391999999999999</v>
      </c>
      <c r="CG198" s="22">
        <v>0.1297017</v>
      </c>
      <c r="CH198" s="22">
        <v>1.2456099999999999E-2</v>
      </c>
      <c r="CI198" s="22">
        <v>-8.5365899999999995E-2</v>
      </c>
      <c r="CJ198" s="22">
        <v>0.1018937</v>
      </c>
      <c r="CK198" s="22">
        <v>-0.14406189999999999</v>
      </c>
      <c r="CL198" s="22">
        <v>0.1048969</v>
      </c>
      <c r="CM198" s="22">
        <v>0.1047773</v>
      </c>
      <c r="CN198" s="22">
        <v>0.16651350000000001</v>
      </c>
      <c r="CO198" s="22">
        <v>0.34630480000000002</v>
      </c>
      <c r="CP198" s="22">
        <v>0.22967679999999999</v>
      </c>
      <c r="CQ198" s="22">
        <v>0.16423289999999999</v>
      </c>
      <c r="CR198" s="22">
        <v>0.178535</v>
      </c>
      <c r="CS198" s="22">
        <v>6.6335199999999997E-2</v>
      </c>
      <c r="CT198" s="22">
        <v>0.1283531</v>
      </c>
      <c r="CU198" s="22">
        <v>0.18198990000000001</v>
      </c>
      <c r="CV198" s="22">
        <v>0.45386209999999999</v>
      </c>
      <c r="CW198" s="22">
        <v>7.6579999999999997E-4</v>
      </c>
      <c r="CX198" s="22">
        <v>4.3425499999999999E-2</v>
      </c>
      <c r="CY198" s="22">
        <v>0.13217119999999999</v>
      </c>
      <c r="CZ198" s="22">
        <v>3.3107299999999999E-2</v>
      </c>
      <c r="DA198" s="22">
        <v>0.2004978</v>
      </c>
      <c r="DB198" s="22">
        <v>5.9395999999999997E-2</v>
      </c>
      <c r="DC198" s="22">
        <v>6.9509000000000003E-3</v>
      </c>
      <c r="DD198" s="22">
        <v>-6.1447300000000003E-2</v>
      </c>
      <c r="DE198" s="22">
        <v>0.17117099999999999</v>
      </c>
      <c r="DF198" s="22">
        <v>6.2695299999999995E-2</v>
      </c>
      <c r="DG198" s="22">
        <v>-1.43302E-2</v>
      </c>
      <c r="DH198" s="22">
        <v>0.186281</v>
      </c>
      <c r="DI198" s="22">
        <v>-1.42059E-2</v>
      </c>
      <c r="DJ198" s="22">
        <v>0.21107310000000001</v>
      </c>
      <c r="DK198" s="22">
        <v>0.19698850000000001</v>
      </c>
      <c r="DL198" s="22">
        <v>0.25825379999999998</v>
      </c>
      <c r="DM198" s="22">
        <v>0.48174539999999999</v>
      </c>
      <c r="DN198" s="22">
        <v>0.36808049999999998</v>
      </c>
      <c r="DO198" s="22">
        <v>0.3292291</v>
      </c>
      <c r="DP198" s="22">
        <v>0.30778909999999998</v>
      </c>
      <c r="DQ198" s="22">
        <v>0.16231480000000001</v>
      </c>
      <c r="DR198" s="22">
        <v>0.23637859999999999</v>
      </c>
      <c r="DS198" s="22">
        <v>0.26307419999999998</v>
      </c>
      <c r="DT198" s="22">
        <v>0.64449639999999997</v>
      </c>
      <c r="DU198" s="22">
        <v>6.0522600000000003E-2</v>
      </c>
      <c r="DV198" s="22">
        <v>8.7437899999999999E-2</v>
      </c>
      <c r="DW198" s="22">
        <v>0.20801819999999999</v>
      </c>
      <c r="DX198" s="22">
        <v>0.117283</v>
      </c>
      <c r="DY198" s="22">
        <v>0.28133849999999999</v>
      </c>
      <c r="DZ198" s="22">
        <v>0.10795730000000001</v>
      </c>
      <c r="EA198" s="22">
        <v>7.1282600000000002E-2</v>
      </c>
      <c r="EB198" s="22">
        <v>5.7630199999999999E-2</v>
      </c>
      <c r="EC198" s="22">
        <v>0.2310461</v>
      </c>
      <c r="ED198" s="22">
        <v>0.13523289999999999</v>
      </c>
      <c r="EE198" s="22">
        <v>8.8234000000000007E-2</v>
      </c>
      <c r="EF198" s="22">
        <v>0.30812289999999998</v>
      </c>
      <c r="EG198" s="22">
        <v>0.17328560000000001</v>
      </c>
      <c r="EH198" s="22">
        <v>0.3643747</v>
      </c>
      <c r="EI198" s="22">
        <v>0.3301269</v>
      </c>
      <c r="EJ198" s="22">
        <v>0.39071210000000001</v>
      </c>
      <c r="EK198" s="22">
        <v>0.67730009999999996</v>
      </c>
      <c r="EL198" s="22">
        <v>0.56791349999999996</v>
      </c>
      <c r="EM198" s="22">
        <v>0.5674574</v>
      </c>
      <c r="EN198" s="22">
        <v>0.49441160000000001</v>
      </c>
      <c r="EO198" s="22">
        <v>0.30089399999999999</v>
      </c>
      <c r="EP198" s="22">
        <v>0.39235029999999999</v>
      </c>
      <c r="EQ198" s="22">
        <v>0.38014710000000002</v>
      </c>
      <c r="ER198" s="22">
        <v>0.91974199999999995</v>
      </c>
      <c r="ES198" s="22">
        <v>0.14680199999999999</v>
      </c>
      <c r="ET198" s="22">
        <v>0.15098490000000001</v>
      </c>
      <c r="EU198" s="22">
        <v>61.057519999999997</v>
      </c>
      <c r="EV198" s="22">
        <v>60.086280000000002</v>
      </c>
      <c r="EW198" s="22">
        <v>60.086280000000002</v>
      </c>
      <c r="EX198" s="22">
        <v>60.086280000000002</v>
      </c>
      <c r="EY198" s="22">
        <v>60.086280000000002</v>
      </c>
      <c r="EZ198" s="22">
        <v>61.057519999999997</v>
      </c>
      <c r="FA198" s="22">
        <v>61.057519999999997</v>
      </c>
      <c r="FB198" s="22">
        <v>61.057519999999997</v>
      </c>
      <c r="FC198" s="22">
        <v>62.057519999999997</v>
      </c>
      <c r="FD198" s="22">
        <v>64</v>
      </c>
      <c r="FE198" s="22">
        <v>67.942480000000003</v>
      </c>
      <c r="FF198" s="22">
        <v>70.971239999999995</v>
      </c>
      <c r="FG198" s="22">
        <v>72.086269999999999</v>
      </c>
      <c r="FH198" s="22">
        <v>70.143789999999996</v>
      </c>
      <c r="FI198" s="22">
        <v>71.115030000000004</v>
      </c>
      <c r="FJ198" s="22">
        <v>72.143789999999996</v>
      </c>
      <c r="FK198" s="22">
        <v>70.258830000000003</v>
      </c>
      <c r="FL198" s="22">
        <v>69.230069999999998</v>
      </c>
      <c r="FM198" s="22">
        <v>67.172550000000001</v>
      </c>
      <c r="FN198" s="22">
        <v>64.115030000000004</v>
      </c>
      <c r="FO198" s="22">
        <v>61.086280000000002</v>
      </c>
      <c r="FP198" s="22">
        <v>60.028759999999998</v>
      </c>
      <c r="FQ198" s="22">
        <v>60.028759999999998</v>
      </c>
      <c r="FR198" s="22">
        <v>60.942480000000003</v>
      </c>
      <c r="FS198" s="22">
        <v>1.908776</v>
      </c>
      <c r="FT198" s="22">
        <v>8.7681400000000007E-2</v>
      </c>
      <c r="FU198" s="22">
        <v>0.19565399999999999</v>
      </c>
    </row>
    <row r="199" spans="1:177" x14ac:dyDescent="0.3">
      <c r="A199" s="13" t="s">
        <v>226</v>
      </c>
      <c r="B199" s="13" t="s">
        <v>199</v>
      </c>
      <c r="C199" s="13" t="s">
        <v>263</v>
      </c>
      <c r="D199" s="34" t="s">
        <v>250</v>
      </c>
      <c r="E199" s="23" t="s">
        <v>221</v>
      </c>
      <c r="F199" s="23">
        <v>2458</v>
      </c>
      <c r="G199" s="22">
        <v>0.75414800000000004</v>
      </c>
      <c r="H199" s="22">
        <v>0.57888980000000001</v>
      </c>
      <c r="I199" s="22">
        <v>0.57639839999999998</v>
      </c>
      <c r="J199" s="22">
        <v>0.44783509999999999</v>
      </c>
      <c r="K199" s="22">
        <v>0.53764449999999997</v>
      </c>
      <c r="L199" s="22">
        <v>0.749587</v>
      </c>
      <c r="M199" s="22">
        <v>0.94650730000000005</v>
      </c>
      <c r="N199" s="22">
        <v>0.6982332</v>
      </c>
      <c r="O199" s="22">
        <v>9.8899500000000001E-2</v>
      </c>
      <c r="P199" s="22">
        <v>-0.96374709999999997</v>
      </c>
      <c r="Q199" s="22">
        <v>-1.9984930000000001</v>
      </c>
      <c r="R199" s="22">
        <v>-2.5293709999999998</v>
      </c>
      <c r="S199" s="22">
        <v>-2.8450199999999999</v>
      </c>
      <c r="T199" s="22">
        <v>-2.9362750000000002</v>
      </c>
      <c r="U199" s="22">
        <v>-2.7303039999999998</v>
      </c>
      <c r="V199" s="22">
        <v>-2.1519560000000002</v>
      </c>
      <c r="W199" s="22">
        <v>-1.2447319999999999</v>
      </c>
      <c r="X199" s="22">
        <v>-2.5367199999999999E-2</v>
      </c>
      <c r="Y199" s="22">
        <v>0.79735140000000004</v>
      </c>
      <c r="Z199" s="22">
        <v>1.242175</v>
      </c>
      <c r="AA199" s="22">
        <v>1.268966</v>
      </c>
      <c r="AB199" s="22">
        <v>1.1600999999999999</v>
      </c>
      <c r="AC199" s="22">
        <v>0.97016930000000001</v>
      </c>
      <c r="AD199" s="22">
        <v>0.97417849999999995</v>
      </c>
      <c r="AE199" s="22">
        <v>-5.4823299999999998E-2</v>
      </c>
      <c r="AF199" s="22">
        <v>-0.27528429999999998</v>
      </c>
      <c r="AG199" s="22">
        <v>-0.15439639999999999</v>
      </c>
      <c r="AH199" s="22">
        <v>-0.42509459999999999</v>
      </c>
      <c r="AI199" s="22">
        <v>-0.23805180000000001</v>
      </c>
      <c r="AJ199" s="22">
        <v>-3.2458000000000001E-3</v>
      </c>
      <c r="AK199" s="22">
        <v>8.8642700000000005E-2</v>
      </c>
      <c r="AL199" s="22">
        <v>-6.8360000000000001E-3</v>
      </c>
      <c r="AM199" s="22">
        <v>-0.16175899999999999</v>
      </c>
      <c r="AN199" s="22">
        <v>-0.3807043</v>
      </c>
      <c r="AO199" s="22">
        <v>-0.38271280000000002</v>
      </c>
      <c r="AP199" s="22">
        <v>-0.32126640000000001</v>
      </c>
      <c r="AQ199" s="22">
        <v>-0.35509010000000002</v>
      </c>
      <c r="AR199" s="22">
        <v>-0.49470589999999998</v>
      </c>
      <c r="AS199" s="22">
        <v>-0.4614047</v>
      </c>
      <c r="AT199" s="22">
        <v>-0.3912871</v>
      </c>
      <c r="AU199" s="22">
        <v>-0.18505079999999999</v>
      </c>
      <c r="AV199" s="22">
        <v>5.7656199999999998E-2</v>
      </c>
      <c r="AW199" s="22">
        <v>9.6423999999999996E-2</v>
      </c>
      <c r="AX199" s="22">
        <v>0.14253440000000001</v>
      </c>
      <c r="AY199" s="22">
        <v>6.1340899999999997E-2</v>
      </c>
      <c r="AZ199" s="22">
        <v>1.19154E-2</v>
      </c>
      <c r="BA199" s="22">
        <v>-3.5384199999999998E-2</v>
      </c>
      <c r="BB199" s="22">
        <v>4.4412800000000002E-2</v>
      </c>
      <c r="BC199" s="22">
        <v>2.8094000000000001E-3</v>
      </c>
      <c r="BD199" s="22">
        <v>-0.15841640000000001</v>
      </c>
      <c r="BE199" s="22">
        <v>-8.9694700000000002E-2</v>
      </c>
      <c r="BF199" s="22">
        <v>-0.26163710000000001</v>
      </c>
      <c r="BG199" s="22">
        <v>-0.13708809999999999</v>
      </c>
      <c r="BH199" s="22">
        <v>6.06031E-2</v>
      </c>
      <c r="BI199" s="22">
        <v>0.17353379999999999</v>
      </c>
      <c r="BJ199" s="22">
        <v>7.1494500000000002E-2</v>
      </c>
      <c r="BK199" s="22">
        <v>-6.8659200000000004E-2</v>
      </c>
      <c r="BL199" s="22">
        <v>-0.25197920000000001</v>
      </c>
      <c r="BM199" s="22">
        <v>-0.21813740000000001</v>
      </c>
      <c r="BN199" s="22">
        <v>-0.1395662</v>
      </c>
      <c r="BO199" s="22">
        <v>-0.18249000000000001</v>
      </c>
      <c r="BP199" s="22">
        <v>-0.30770769999999997</v>
      </c>
      <c r="BQ199" s="22">
        <v>-0.30495949999999999</v>
      </c>
      <c r="BR199" s="22">
        <v>-0.2294119</v>
      </c>
      <c r="BS199" s="22">
        <v>-4.5652199999999997E-2</v>
      </c>
      <c r="BT199" s="22">
        <v>0.18253749999999999</v>
      </c>
      <c r="BU199" s="22">
        <v>0.19265289999999999</v>
      </c>
      <c r="BV199" s="22">
        <v>0.23043620000000001</v>
      </c>
      <c r="BW199" s="22">
        <v>0.1394386</v>
      </c>
      <c r="BX199" s="22">
        <v>8.7874599999999997E-2</v>
      </c>
      <c r="BY199" s="22">
        <v>3.1175399999999999E-2</v>
      </c>
      <c r="BZ199" s="22">
        <v>0.14703189999999999</v>
      </c>
      <c r="CA199" s="22">
        <v>4.2725699999999998E-2</v>
      </c>
      <c r="CB199" s="22">
        <v>-7.7474100000000004E-2</v>
      </c>
      <c r="CC199" s="22">
        <v>-4.4882499999999999E-2</v>
      </c>
      <c r="CD199" s="22">
        <v>-0.1484269</v>
      </c>
      <c r="CE199" s="22">
        <v>-6.7160899999999996E-2</v>
      </c>
      <c r="CF199" s="22">
        <v>0.1048246</v>
      </c>
      <c r="CG199" s="22">
        <v>0.23232910000000001</v>
      </c>
      <c r="CH199" s="22">
        <v>0.12574589999999999</v>
      </c>
      <c r="CI199" s="22">
        <v>-4.1786000000000002E-3</v>
      </c>
      <c r="CJ199" s="22">
        <v>-0.16282450000000001</v>
      </c>
      <c r="CK199" s="22">
        <v>-0.104153</v>
      </c>
      <c r="CL199" s="22">
        <v>-1.3721199999999999E-2</v>
      </c>
      <c r="CM199" s="22">
        <v>-6.2947799999999998E-2</v>
      </c>
      <c r="CN199" s="22">
        <v>-0.1781933</v>
      </c>
      <c r="CO199" s="22">
        <v>-0.196606</v>
      </c>
      <c r="CP199" s="22">
        <v>-0.1172976</v>
      </c>
      <c r="CQ199" s="22">
        <v>5.0894799999999997E-2</v>
      </c>
      <c r="CR199" s="22">
        <v>0.26902989999999999</v>
      </c>
      <c r="CS199" s="22">
        <v>0.2593008</v>
      </c>
      <c r="CT199" s="22">
        <v>0.29131659999999998</v>
      </c>
      <c r="CU199" s="22">
        <v>0.1935289</v>
      </c>
      <c r="CV199" s="22">
        <v>0.14048369999999999</v>
      </c>
      <c r="CW199" s="22">
        <v>7.7274399999999993E-2</v>
      </c>
      <c r="CX199" s="22">
        <v>0.21810570000000001</v>
      </c>
      <c r="CY199" s="22">
        <v>8.2641900000000004E-2</v>
      </c>
      <c r="CZ199" s="22">
        <v>3.4683000000000001E-3</v>
      </c>
      <c r="DA199" s="22">
        <v>-7.0199999999999999E-5</v>
      </c>
      <c r="DB199" s="22">
        <v>-3.5216699999999997E-2</v>
      </c>
      <c r="DC199" s="22">
        <v>2.7663000000000002E-3</v>
      </c>
      <c r="DD199" s="22">
        <v>0.14904619999999999</v>
      </c>
      <c r="DE199" s="22">
        <v>0.29112440000000001</v>
      </c>
      <c r="DF199" s="22">
        <v>0.1799973</v>
      </c>
      <c r="DG199" s="22">
        <v>6.0302000000000001E-2</v>
      </c>
      <c r="DH199" s="22">
        <v>-7.3669899999999996E-2</v>
      </c>
      <c r="DI199" s="22">
        <v>9.8315E-3</v>
      </c>
      <c r="DJ199" s="22">
        <v>0.1121239</v>
      </c>
      <c r="DK199" s="22">
        <v>5.6594499999999999E-2</v>
      </c>
      <c r="DL199" s="22">
        <v>-4.8679E-2</v>
      </c>
      <c r="DM199" s="22">
        <v>-8.82526E-2</v>
      </c>
      <c r="DN199" s="22">
        <v>-5.1833000000000001E-3</v>
      </c>
      <c r="DO199" s="22">
        <v>0.14744189999999999</v>
      </c>
      <c r="DP199" s="22">
        <v>0.35552240000000002</v>
      </c>
      <c r="DQ199" s="22">
        <v>0.32594859999999998</v>
      </c>
      <c r="DR199" s="22">
        <v>0.35219709999999999</v>
      </c>
      <c r="DS199" s="22">
        <v>0.24761920000000001</v>
      </c>
      <c r="DT199" s="22">
        <v>0.19309280000000001</v>
      </c>
      <c r="DU199" s="22">
        <v>0.12337339999999999</v>
      </c>
      <c r="DV199" s="22">
        <v>0.28917939999999998</v>
      </c>
      <c r="DW199" s="22">
        <v>0.1402746</v>
      </c>
      <c r="DX199" s="22">
        <v>0.1203362</v>
      </c>
      <c r="DY199" s="22">
        <v>6.4631499999999995E-2</v>
      </c>
      <c r="DZ199" s="22">
        <v>0.12824079999999999</v>
      </c>
      <c r="EA199" s="22">
        <v>0.10373</v>
      </c>
      <c r="EB199" s="22">
        <v>0.2128951</v>
      </c>
      <c r="EC199" s="22">
        <v>0.3760155</v>
      </c>
      <c r="ED199" s="22">
        <v>0.2583278</v>
      </c>
      <c r="EE199" s="22">
        <v>0.1534018</v>
      </c>
      <c r="EF199" s="22">
        <v>5.5055300000000001E-2</v>
      </c>
      <c r="EG199" s="22">
        <v>0.1744069</v>
      </c>
      <c r="EH199" s="22">
        <v>0.29382409999999998</v>
      </c>
      <c r="EI199" s="22">
        <v>0.2291946</v>
      </c>
      <c r="EJ199" s="22">
        <v>0.1383191</v>
      </c>
      <c r="EK199" s="22">
        <v>6.8192699999999995E-2</v>
      </c>
      <c r="EL199" s="22">
        <v>0.156692</v>
      </c>
      <c r="EM199" s="22">
        <v>0.2868405</v>
      </c>
      <c r="EN199" s="22">
        <v>0.48040359999999999</v>
      </c>
      <c r="EO199" s="22">
        <v>0.42217749999999998</v>
      </c>
      <c r="EP199" s="22">
        <v>0.44009880000000001</v>
      </c>
      <c r="EQ199" s="22">
        <v>0.32571689999999998</v>
      </c>
      <c r="ER199" s="22">
        <v>0.26905190000000001</v>
      </c>
      <c r="ES199" s="22">
        <v>0.18993299999999999</v>
      </c>
      <c r="ET199" s="22">
        <v>0.3917986</v>
      </c>
      <c r="EU199" s="22">
        <v>59.972830000000002</v>
      </c>
      <c r="EV199" s="22">
        <v>59.972830000000002</v>
      </c>
      <c r="EW199" s="22">
        <v>59.972830000000002</v>
      </c>
      <c r="EX199" s="22">
        <v>58.969810000000003</v>
      </c>
      <c r="EY199" s="22">
        <v>59.966790000000003</v>
      </c>
      <c r="EZ199" s="22">
        <v>58.966790000000003</v>
      </c>
      <c r="FA199" s="22">
        <v>57.969810000000003</v>
      </c>
      <c r="FB199" s="22">
        <v>57.98189</v>
      </c>
      <c r="FC199" s="22">
        <v>59.006039999999999</v>
      </c>
      <c r="FD199" s="22">
        <v>62.027169999999998</v>
      </c>
      <c r="FE199" s="22">
        <v>65.030190000000005</v>
      </c>
      <c r="FF199" s="22">
        <v>72.024150000000006</v>
      </c>
      <c r="FG199" s="22">
        <v>74.018109999999993</v>
      </c>
      <c r="FH199" s="22">
        <v>77.012079999999997</v>
      </c>
      <c r="FI199" s="22">
        <v>79.006039999999999</v>
      </c>
      <c r="FJ199" s="22">
        <v>78.009050000000002</v>
      </c>
      <c r="FK199" s="22">
        <v>78.003020000000006</v>
      </c>
      <c r="FL199" s="22">
        <v>76.006039999999999</v>
      </c>
      <c r="FM199" s="22">
        <v>73.009050000000002</v>
      </c>
      <c r="FN199" s="22">
        <v>66.009050000000002</v>
      </c>
      <c r="FO199" s="22">
        <v>61.015090000000001</v>
      </c>
      <c r="FP199" s="22">
        <v>57.012079999999997</v>
      </c>
      <c r="FQ199" s="22">
        <v>56.006039999999999</v>
      </c>
      <c r="FR199" s="22">
        <v>54</v>
      </c>
      <c r="FS199" s="22">
        <v>1.8671610000000001</v>
      </c>
      <c r="FT199" s="22">
        <v>0.10958569999999999</v>
      </c>
      <c r="FU199" s="22">
        <v>0.1085082</v>
      </c>
    </row>
    <row r="200" spans="1:177" x14ac:dyDescent="0.3">
      <c r="A200" s="13" t="s">
        <v>226</v>
      </c>
      <c r="B200" s="13" t="s">
        <v>199</v>
      </c>
      <c r="C200" s="13" t="s">
        <v>263</v>
      </c>
      <c r="D200" s="34" t="s">
        <v>239</v>
      </c>
      <c r="E200" s="23" t="s">
        <v>219</v>
      </c>
      <c r="F200" s="23">
        <v>3472</v>
      </c>
      <c r="G200" s="22">
        <v>0.78106699999999996</v>
      </c>
      <c r="H200" s="22">
        <v>0.65747339999999999</v>
      </c>
      <c r="I200" s="22">
        <v>0.62733130000000004</v>
      </c>
      <c r="J200" s="22">
        <v>0.56519730000000001</v>
      </c>
      <c r="K200" s="22">
        <v>0.55744959999999999</v>
      </c>
      <c r="L200" s="22">
        <v>0.65140520000000002</v>
      </c>
      <c r="M200" s="22">
        <v>0.91138699999999995</v>
      </c>
      <c r="N200" s="22">
        <v>0.52975830000000002</v>
      </c>
      <c r="O200" s="22">
        <v>-0.11123710000000001</v>
      </c>
      <c r="P200" s="22">
        <v>-0.67310760000000003</v>
      </c>
      <c r="Q200" s="22">
        <v>-1.1064659999999999</v>
      </c>
      <c r="R200" s="22">
        <v>-1.288311</v>
      </c>
      <c r="S200" s="22">
        <v>-1.222704</v>
      </c>
      <c r="T200" s="22">
        <v>-0.9928032</v>
      </c>
      <c r="U200" s="22">
        <v>-0.47086440000000002</v>
      </c>
      <c r="V200" s="22">
        <v>0.24959329999999999</v>
      </c>
      <c r="W200" s="22">
        <v>0.87906899999999999</v>
      </c>
      <c r="X200" s="22">
        <v>1.1879200000000001</v>
      </c>
      <c r="Y200" s="22">
        <v>1.298878</v>
      </c>
      <c r="Z200" s="22">
        <v>1.2579070000000001</v>
      </c>
      <c r="AA200" s="22">
        <v>1.220534</v>
      </c>
      <c r="AB200" s="22">
        <v>1.168085</v>
      </c>
      <c r="AC200" s="22">
        <v>1.0022070000000001</v>
      </c>
      <c r="AD200" s="22">
        <v>0.87057439999999997</v>
      </c>
      <c r="AE200" s="22">
        <v>-4.0034899999999998E-2</v>
      </c>
      <c r="AF200" s="22">
        <v>-0.13069059999999999</v>
      </c>
      <c r="AG200" s="22">
        <v>-0.1062843</v>
      </c>
      <c r="AH200" s="22">
        <v>-0.17378150000000001</v>
      </c>
      <c r="AI200" s="22">
        <v>-0.1655991</v>
      </c>
      <c r="AJ200" s="22">
        <v>-0.10214670000000001</v>
      </c>
      <c r="AK200" s="22">
        <v>8.8576199999999994E-2</v>
      </c>
      <c r="AL200" s="22">
        <v>-7.6005999999999999E-3</v>
      </c>
      <c r="AM200" s="22">
        <v>-0.1005851</v>
      </c>
      <c r="AN200" s="22">
        <v>-0.1189494</v>
      </c>
      <c r="AO200" s="22">
        <v>-0.16766349999999999</v>
      </c>
      <c r="AP200" s="22">
        <v>-0.15505559999999999</v>
      </c>
      <c r="AQ200" s="22">
        <v>-0.1403258</v>
      </c>
      <c r="AR200" s="22">
        <v>-0.20857139999999999</v>
      </c>
      <c r="AS200" s="22">
        <v>-0.1250047</v>
      </c>
      <c r="AT200" s="22">
        <v>-4.0728300000000002E-2</v>
      </c>
      <c r="AU200" s="22">
        <v>5.1471700000000002E-2</v>
      </c>
      <c r="AV200" s="22">
        <v>1.82995E-2</v>
      </c>
      <c r="AW200" s="22">
        <v>5.7864100000000002E-2</v>
      </c>
      <c r="AX200" s="22">
        <v>4.2261800000000002E-2</v>
      </c>
      <c r="AY200" s="22">
        <v>5.7198300000000001E-2</v>
      </c>
      <c r="AZ200" s="22">
        <v>6.8118999999999999E-2</v>
      </c>
      <c r="BA200" s="22">
        <v>5.2796599999999999E-2</v>
      </c>
      <c r="BB200" s="22">
        <v>3.6043899999999997E-2</v>
      </c>
      <c r="BC200" s="22">
        <v>-4.2284000000000002E-3</v>
      </c>
      <c r="BD200" s="22">
        <v>-8.3289799999999997E-2</v>
      </c>
      <c r="BE200" s="22">
        <v>-6.5029199999999995E-2</v>
      </c>
      <c r="BF200" s="22">
        <v>-0.1085246</v>
      </c>
      <c r="BG200" s="22">
        <v>-0.1021266</v>
      </c>
      <c r="BH200" s="22">
        <v>-4.9985700000000001E-2</v>
      </c>
      <c r="BI200" s="22">
        <v>0.1294111</v>
      </c>
      <c r="BJ200" s="22">
        <v>2.7125900000000001E-2</v>
      </c>
      <c r="BK200" s="22">
        <v>-5.5368300000000002E-2</v>
      </c>
      <c r="BL200" s="22">
        <v>-4.7005199999999997E-2</v>
      </c>
      <c r="BM200" s="22">
        <v>-9.8192600000000005E-2</v>
      </c>
      <c r="BN200" s="22">
        <v>-7.6932600000000004E-2</v>
      </c>
      <c r="BO200" s="22">
        <v>-4.7616699999999998E-2</v>
      </c>
      <c r="BP200" s="22">
        <v>-0.1187932</v>
      </c>
      <c r="BQ200" s="22">
        <v>-5.66235E-2</v>
      </c>
      <c r="BR200" s="22">
        <v>2.04925E-2</v>
      </c>
      <c r="BS200" s="22">
        <v>0.1014656</v>
      </c>
      <c r="BT200" s="22">
        <v>7.4904899999999996E-2</v>
      </c>
      <c r="BU200" s="22">
        <v>0.10417</v>
      </c>
      <c r="BV200" s="22">
        <v>7.8057399999999999E-2</v>
      </c>
      <c r="BW200" s="22">
        <v>9.14571E-2</v>
      </c>
      <c r="BX200" s="22">
        <v>0.11154699999999999</v>
      </c>
      <c r="BY200" s="22">
        <v>8.0767699999999998E-2</v>
      </c>
      <c r="BZ200" s="22">
        <v>6.5579700000000005E-2</v>
      </c>
      <c r="CA200" s="22">
        <v>2.0571099999999998E-2</v>
      </c>
      <c r="CB200" s="22">
        <v>-5.0460100000000001E-2</v>
      </c>
      <c r="CC200" s="22">
        <v>-3.6456099999999998E-2</v>
      </c>
      <c r="CD200" s="22">
        <v>-6.3327800000000004E-2</v>
      </c>
      <c r="CE200" s="22">
        <v>-5.8165700000000001E-2</v>
      </c>
      <c r="CF200" s="22">
        <v>-1.38592E-2</v>
      </c>
      <c r="CG200" s="22">
        <v>0.1576931</v>
      </c>
      <c r="CH200" s="22">
        <v>5.1177500000000001E-2</v>
      </c>
      <c r="CI200" s="22">
        <v>-2.4051300000000001E-2</v>
      </c>
      <c r="CJ200" s="22">
        <v>2.8230999999999998E-3</v>
      </c>
      <c r="CK200" s="22">
        <v>-5.0077200000000002E-2</v>
      </c>
      <c r="CL200" s="22">
        <v>-2.2824899999999999E-2</v>
      </c>
      <c r="CM200" s="22">
        <v>1.6593299999999998E-2</v>
      </c>
      <c r="CN200" s="22">
        <v>-5.6612999999999997E-2</v>
      </c>
      <c r="CO200" s="22">
        <v>-9.2630000000000004E-3</v>
      </c>
      <c r="CP200" s="22">
        <v>6.28938E-2</v>
      </c>
      <c r="CQ200" s="22">
        <v>0.1360913</v>
      </c>
      <c r="CR200" s="22">
        <v>0.11410969999999999</v>
      </c>
      <c r="CS200" s="22">
        <v>0.13624140000000001</v>
      </c>
      <c r="CT200" s="22">
        <v>0.10284939999999999</v>
      </c>
      <c r="CU200" s="22">
        <v>0.1151846</v>
      </c>
      <c r="CV200" s="22">
        <v>0.141625</v>
      </c>
      <c r="CW200" s="22">
        <v>0.1001403</v>
      </c>
      <c r="CX200" s="22">
        <v>8.6036100000000004E-2</v>
      </c>
      <c r="CY200" s="22">
        <v>4.53707E-2</v>
      </c>
      <c r="CZ200" s="22">
        <v>-1.7630400000000001E-2</v>
      </c>
      <c r="DA200" s="22">
        <v>-7.8829E-3</v>
      </c>
      <c r="DB200" s="22">
        <v>-1.8131000000000001E-2</v>
      </c>
      <c r="DC200" s="22">
        <v>-1.42048E-2</v>
      </c>
      <c r="DD200" s="22">
        <v>2.22673E-2</v>
      </c>
      <c r="DE200" s="22">
        <v>0.18597530000000001</v>
      </c>
      <c r="DF200" s="22">
        <v>7.5229000000000004E-2</v>
      </c>
      <c r="DG200" s="22">
        <v>7.2656999999999999E-3</v>
      </c>
      <c r="DH200" s="22">
        <v>5.2651400000000001E-2</v>
      </c>
      <c r="DI200" s="22">
        <v>-1.9618999999999999E-3</v>
      </c>
      <c r="DJ200" s="22">
        <v>3.1282799999999999E-2</v>
      </c>
      <c r="DK200" s="22">
        <v>8.0803299999999995E-2</v>
      </c>
      <c r="DL200" s="22">
        <v>5.5671000000000002E-3</v>
      </c>
      <c r="DM200" s="22">
        <v>3.8097600000000002E-2</v>
      </c>
      <c r="DN200" s="22">
        <v>0.10529520000000001</v>
      </c>
      <c r="DO200" s="22">
        <v>0.17071700000000001</v>
      </c>
      <c r="DP200" s="22">
        <v>0.15331439999999999</v>
      </c>
      <c r="DQ200" s="22">
        <v>0.16831280000000001</v>
      </c>
      <c r="DR200" s="22">
        <v>0.12764139999999999</v>
      </c>
      <c r="DS200" s="22">
        <v>0.13891210000000001</v>
      </c>
      <c r="DT200" s="22">
        <v>0.1717031</v>
      </c>
      <c r="DU200" s="22">
        <v>0.11951299999999999</v>
      </c>
      <c r="DV200" s="22">
        <v>0.1064924</v>
      </c>
      <c r="DW200" s="22">
        <v>8.1177200000000005E-2</v>
      </c>
      <c r="DX200" s="22">
        <v>2.9770399999999999E-2</v>
      </c>
      <c r="DY200" s="22">
        <v>3.3372199999999998E-2</v>
      </c>
      <c r="DZ200" s="22">
        <v>4.7125899999999998E-2</v>
      </c>
      <c r="EA200" s="22">
        <v>4.9267699999999998E-2</v>
      </c>
      <c r="EB200" s="22">
        <v>7.4428300000000003E-2</v>
      </c>
      <c r="EC200" s="22">
        <v>0.22681009999999999</v>
      </c>
      <c r="ED200" s="22">
        <v>0.1099556</v>
      </c>
      <c r="EE200" s="22">
        <v>5.2482500000000001E-2</v>
      </c>
      <c r="EF200" s="22">
        <v>0.1245956</v>
      </c>
      <c r="EG200" s="22">
        <v>6.7509E-2</v>
      </c>
      <c r="EH200" s="22">
        <v>0.10940569999999999</v>
      </c>
      <c r="EI200" s="22">
        <v>0.17351230000000001</v>
      </c>
      <c r="EJ200" s="22">
        <v>9.5345299999999994E-2</v>
      </c>
      <c r="EK200" s="22">
        <v>0.1064787</v>
      </c>
      <c r="EL200" s="22">
        <v>0.166516</v>
      </c>
      <c r="EM200" s="22">
        <v>0.22071089999999999</v>
      </c>
      <c r="EN200" s="22">
        <v>0.20991989999999999</v>
      </c>
      <c r="EO200" s="22">
        <v>0.2146187</v>
      </c>
      <c r="EP200" s="22">
        <v>0.163437</v>
      </c>
      <c r="EQ200" s="22">
        <v>0.17317089999999999</v>
      </c>
      <c r="ER200" s="22">
        <v>0.21513109999999999</v>
      </c>
      <c r="ES200" s="22">
        <v>0.147484</v>
      </c>
      <c r="ET200" s="22">
        <v>0.13602819999999999</v>
      </c>
      <c r="EU200" s="22">
        <v>53.667020000000001</v>
      </c>
      <c r="EV200" s="22">
        <v>53.125579999999999</v>
      </c>
      <c r="EW200" s="22">
        <v>53.316890000000001</v>
      </c>
      <c r="EX200" s="22">
        <v>52.782899999999998</v>
      </c>
      <c r="EY200" s="22">
        <v>52.058480000000003</v>
      </c>
      <c r="EZ200" s="22">
        <v>51.854669999999999</v>
      </c>
      <c r="FA200" s="22">
        <v>51.752409999999998</v>
      </c>
      <c r="FB200" s="22">
        <v>52.718130000000002</v>
      </c>
      <c r="FC200" s="22">
        <v>58.63673</v>
      </c>
      <c r="FD200" s="22">
        <v>64.994060000000005</v>
      </c>
      <c r="FE200" s="22">
        <v>68.604590000000002</v>
      </c>
      <c r="FF200" s="22">
        <v>70.463369999999998</v>
      </c>
      <c r="FG200" s="22">
        <v>71.622720000000001</v>
      </c>
      <c r="FH200" s="22">
        <v>71.988939999999999</v>
      </c>
      <c r="FI200" s="22">
        <v>71.43844</v>
      </c>
      <c r="FJ200" s="22">
        <v>70.170270000000002</v>
      </c>
      <c r="FK200" s="22">
        <v>67.976460000000003</v>
      </c>
      <c r="FL200" s="22">
        <v>64.256309999999999</v>
      </c>
      <c r="FM200" s="22">
        <v>61.211930000000002</v>
      </c>
      <c r="FN200" s="22">
        <v>59.173699999999997</v>
      </c>
      <c r="FO200" s="22">
        <v>57.532960000000003</v>
      </c>
      <c r="FP200" s="22">
        <v>56.536020000000001</v>
      </c>
      <c r="FQ200" s="22">
        <v>55.601430000000001</v>
      </c>
      <c r="FR200" s="22">
        <v>54.925960000000003</v>
      </c>
      <c r="FS200" s="22">
        <v>0.82706190000000002</v>
      </c>
      <c r="FT200" s="22">
        <v>5.3819199999999998E-2</v>
      </c>
      <c r="FU200" s="22">
        <v>4.69913E-2</v>
      </c>
    </row>
    <row r="201" spans="1:177" x14ac:dyDescent="0.3">
      <c r="A201" s="13" t="s">
        <v>226</v>
      </c>
      <c r="B201" s="13" t="s">
        <v>199</v>
      </c>
      <c r="C201" s="13" t="s">
        <v>263</v>
      </c>
      <c r="D201" s="34" t="s">
        <v>239</v>
      </c>
      <c r="E201" s="23" t="s">
        <v>220</v>
      </c>
      <c r="F201" s="23">
        <v>1732</v>
      </c>
      <c r="G201" s="22">
        <v>0.82172310000000004</v>
      </c>
      <c r="H201" s="22">
        <v>0.69668260000000004</v>
      </c>
      <c r="I201" s="22">
        <v>0.71249709999999999</v>
      </c>
      <c r="J201" s="22">
        <v>0.68010499999999996</v>
      </c>
      <c r="K201" s="22">
        <v>0.60681180000000001</v>
      </c>
      <c r="L201" s="22">
        <v>0.49863760000000001</v>
      </c>
      <c r="M201" s="22">
        <v>0.80783079999999996</v>
      </c>
      <c r="N201" s="22">
        <v>0.51439509999999999</v>
      </c>
      <c r="O201" s="22">
        <v>-4.2644899999999999E-2</v>
      </c>
      <c r="P201" s="22">
        <v>-0.33495459999999999</v>
      </c>
      <c r="Q201" s="22">
        <v>-0.80499120000000002</v>
      </c>
      <c r="R201" s="22">
        <v>-1.003503</v>
      </c>
      <c r="S201" s="22">
        <v>-0.92409779999999997</v>
      </c>
      <c r="T201" s="22">
        <v>-0.6858535</v>
      </c>
      <c r="U201" s="22">
        <v>-0.22521540000000001</v>
      </c>
      <c r="V201" s="22">
        <v>0.36118889999999998</v>
      </c>
      <c r="W201" s="22">
        <v>0.90684480000000001</v>
      </c>
      <c r="X201" s="22">
        <v>1.069399</v>
      </c>
      <c r="Y201" s="22">
        <v>1.209004</v>
      </c>
      <c r="Z201" s="22">
        <v>1.1928939999999999</v>
      </c>
      <c r="AA201" s="22">
        <v>1.1898899999999999</v>
      </c>
      <c r="AB201" s="22">
        <v>1.2189239999999999</v>
      </c>
      <c r="AC201" s="22">
        <v>0.96085540000000003</v>
      </c>
      <c r="AD201" s="22">
        <v>0.83400390000000002</v>
      </c>
      <c r="AE201" s="22">
        <v>-0.1072698</v>
      </c>
      <c r="AF201" s="22">
        <v>-0.1597575</v>
      </c>
      <c r="AG201" s="22">
        <v>-5.1428700000000001E-2</v>
      </c>
      <c r="AH201" s="22">
        <v>-2.3770099999999999E-2</v>
      </c>
      <c r="AI201" s="22">
        <v>-8.7438000000000002E-2</v>
      </c>
      <c r="AJ201" s="22">
        <v>-0.33076699999999998</v>
      </c>
      <c r="AK201" s="22">
        <v>-1.1271E-3</v>
      </c>
      <c r="AL201" s="22">
        <v>-9.4782900000000003E-2</v>
      </c>
      <c r="AM201" s="22">
        <v>-0.1825193</v>
      </c>
      <c r="AN201" s="22">
        <v>-5.9294699999999999E-2</v>
      </c>
      <c r="AO201" s="22">
        <v>-0.14106589999999999</v>
      </c>
      <c r="AP201" s="22">
        <v>-0.13814689999999999</v>
      </c>
      <c r="AQ201" s="22">
        <v>-8.1117599999999998E-2</v>
      </c>
      <c r="AR201" s="22">
        <v>-8.0347000000000002E-2</v>
      </c>
      <c r="AS201" s="22">
        <v>-1.39734E-2</v>
      </c>
      <c r="AT201" s="22">
        <v>-4.9573000000000004E-3</v>
      </c>
      <c r="AU201" s="22">
        <v>3.49533E-2</v>
      </c>
      <c r="AV201" s="22">
        <v>-0.1786741</v>
      </c>
      <c r="AW201" s="22">
        <v>-9.7263699999999995E-2</v>
      </c>
      <c r="AX201" s="22">
        <v>-7.4201100000000006E-2</v>
      </c>
      <c r="AY201" s="22">
        <v>-2.5932500000000001E-2</v>
      </c>
      <c r="AZ201" s="22">
        <v>3.9958599999999997E-2</v>
      </c>
      <c r="BA201" s="22">
        <v>-2.07549E-2</v>
      </c>
      <c r="BB201" s="22">
        <v>-4.3583700000000003E-2</v>
      </c>
      <c r="BC201" s="22">
        <v>-3.1185899999999999E-2</v>
      </c>
      <c r="BD201" s="22">
        <v>-9.3123899999999996E-2</v>
      </c>
      <c r="BE201" s="22">
        <v>-5.3727000000000002E-3</v>
      </c>
      <c r="BF201" s="22">
        <v>1.4881200000000001E-2</v>
      </c>
      <c r="BG201" s="22">
        <v>-3.8902100000000002E-2</v>
      </c>
      <c r="BH201" s="22">
        <v>-0.22250900000000001</v>
      </c>
      <c r="BI201" s="22">
        <v>4.5393999999999997E-2</v>
      </c>
      <c r="BJ201" s="22">
        <v>-4.0901300000000002E-2</v>
      </c>
      <c r="BK201" s="22">
        <v>-0.11876539999999999</v>
      </c>
      <c r="BL201" s="22">
        <v>4.9471899999999999E-2</v>
      </c>
      <c r="BM201" s="22">
        <v>-6.1624499999999999E-2</v>
      </c>
      <c r="BN201" s="22">
        <v>-6.0431699999999998E-2</v>
      </c>
      <c r="BO201" s="22">
        <v>-3.7258E-3</v>
      </c>
      <c r="BP201" s="22">
        <v>-1.4876E-2</v>
      </c>
      <c r="BQ201" s="22">
        <v>3.7955999999999997E-2</v>
      </c>
      <c r="BR201" s="22">
        <v>5.8943700000000002E-2</v>
      </c>
      <c r="BS201" s="22">
        <v>0.1071705</v>
      </c>
      <c r="BT201" s="22">
        <v>-7.5414900000000007E-2</v>
      </c>
      <c r="BU201" s="22">
        <v>-1.38925E-2</v>
      </c>
      <c r="BV201" s="22">
        <v>-6.9762000000000001E-3</v>
      </c>
      <c r="BW201" s="22">
        <v>3.91892E-2</v>
      </c>
      <c r="BX201" s="22">
        <v>0.1304447</v>
      </c>
      <c r="BY201" s="22">
        <v>2.4081000000000002E-2</v>
      </c>
      <c r="BZ201" s="22">
        <v>3.8855999999999999E-3</v>
      </c>
      <c r="CA201" s="22">
        <v>2.15097E-2</v>
      </c>
      <c r="CB201" s="22">
        <v>-4.6973599999999997E-2</v>
      </c>
      <c r="CC201" s="22">
        <v>2.6525400000000001E-2</v>
      </c>
      <c r="CD201" s="22">
        <v>4.1651000000000001E-2</v>
      </c>
      <c r="CE201" s="22">
        <v>-5.2862999999999999E-3</v>
      </c>
      <c r="CF201" s="22">
        <v>-0.14752989999999999</v>
      </c>
      <c r="CG201" s="22">
        <v>7.7614299999999997E-2</v>
      </c>
      <c r="CH201" s="22">
        <v>-3.5829999999999998E-3</v>
      </c>
      <c r="CI201" s="22">
        <v>-7.4609599999999998E-2</v>
      </c>
      <c r="CJ201" s="22">
        <v>0.1248032</v>
      </c>
      <c r="CK201" s="22">
        <v>-6.6036999999999997E-3</v>
      </c>
      <c r="CL201" s="22">
        <v>-6.6064000000000001E-3</v>
      </c>
      <c r="CM201" s="22">
        <v>4.9875599999999999E-2</v>
      </c>
      <c r="CN201" s="22">
        <v>3.0469E-2</v>
      </c>
      <c r="CO201" s="22">
        <v>7.3922100000000004E-2</v>
      </c>
      <c r="CP201" s="22">
        <v>0.1032014</v>
      </c>
      <c r="CQ201" s="22">
        <v>0.15718789999999999</v>
      </c>
      <c r="CR201" s="22">
        <v>-3.8977999999999999E-3</v>
      </c>
      <c r="CS201" s="22">
        <v>4.3850199999999999E-2</v>
      </c>
      <c r="CT201" s="22">
        <v>3.9583599999999997E-2</v>
      </c>
      <c r="CU201" s="22">
        <v>8.4292300000000001E-2</v>
      </c>
      <c r="CV201" s="22">
        <v>0.19311510000000001</v>
      </c>
      <c r="CW201" s="22">
        <v>5.5134200000000001E-2</v>
      </c>
      <c r="CX201" s="22">
        <v>3.6762700000000002E-2</v>
      </c>
      <c r="CY201" s="22">
        <v>7.4205199999999999E-2</v>
      </c>
      <c r="CZ201" s="22">
        <v>-8.2339999999999996E-4</v>
      </c>
      <c r="DA201" s="22">
        <v>5.8423599999999999E-2</v>
      </c>
      <c r="DB201" s="22">
        <v>6.8420800000000004E-2</v>
      </c>
      <c r="DC201" s="22">
        <v>2.8329500000000001E-2</v>
      </c>
      <c r="DD201" s="22">
        <v>-7.2550799999999999E-2</v>
      </c>
      <c r="DE201" s="22">
        <v>0.10983469999999999</v>
      </c>
      <c r="DF201" s="22">
        <v>3.3735300000000003E-2</v>
      </c>
      <c r="DG201" s="22">
        <v>-3.04538E-2</v>
      </c>
      <c r="DH201" s="22">
        <v>0.2001346</v>
      </c>
      <c r="DI201" s="22">
        <v>4.8417099999999998E-2</v>
      </c>
      <c r="DJ201" s="22">
        <v>4.7218900000000001E-2</v>
      </c>
      <c r="DK201" s="22">
        <v>0.1034769</v>
      </c>
      <c r="DL201" s="22">
        <v>7.5814000000000006E-2</v>
      </c>
      <c r="DM201" s="22">
        <v>0.10988820000000001</v>
      </c>
      <c r="DN201" s="22">
        <v>0.14745900000000001</v>
      </c>
      <c r="DO201" s="22">
        <v>0.20720530000000001</v>
      </c>
      <c r="DP201" s="22">
        <v>6.7619299999999993E-2</v>
      </c>
      <c r="DQ201" s="22">
        <v>0.1015928</v>
      </c>
      <c r="DR201" s="22">
        <v>8.6143300000000006E-2</v>
      </c>
      <c r="DS201" s="22">
        <v>0.12939539999999999</v>
      </c>
      <c r="DT201" s="22">
        <v>0.2557855</v>
      </c>
      <c r="DU201" s="22">
        <v>8.61875E-2</v>
      </c>
      <c r="DV201" s="22">
        <v>6.9639699999999999E-2</v>
      </c>
      <c r="DW201" s="22">
        <v>0.15028910000000001</v>
      </c>
      <c r="DX201" s="22">
        <v>6.5810199999999999E-2</v>
      </c>
      <c r="DY201" s="22">
        <v>0.10447960000000001</v>
      </c>
      <c r="DZ201" s="22">
        <v>0.1070721</v>
      </c>
      <c r="EA201" s="22">
        <v>7.68654E-2</v>
      </c>
      <c r="EB201" s="22">
        <v>3.5707200000000001E-2</v>
      </c>
      <c r="EC201" s="22">
        <v>0.15635569999999999</v>
      </c>
      <c r="ED201" s="22">
        <v>8.7616899999999998E-2</v>
      </c>
      <c r="EE201" s="22">
        <v>3.3300200000000002E-2</v>
      </c>
      <c r="EF201" s="22">
        <v>0.30890109999999998</v>
      </c>
      <c r="EG201" s="22">
        <v>0.12785850000000001</v>
      </c>
      <c r="EH201" s="22">
        <v>0.12493410000000001</v>
      </c>
      <c r="EI201" s="22">
        <v>0.18086869999999999</v>
      </c>
      <c r="EJ201" s="22">
        <v>0.14128499999999999</v>
      </c>
      <c r="EK201" s="22">
        <v>0.16181760000000001</v>
      </c>
      <c r="EL201" s="22">
        <v>0.2113601</v>
      </c>
      <c r="EM201" s="22">
        <v>0.27942250000000002</v>
      </c>
      <c r="EN201" s="22">
        <v>0.17087859999999999</v>
      </c>
      <c r="EO201" s="22">
        <v>0.18496409999999999</v>
      </c>
      <c r="EP201" s="22">
        <v>0.15336820000000001</v>
      </c>
      <c r="EQ201" s="22">
        <v>0.1945171</v>
      </c>
      <c r="ER201" s="22">
        <v>0.34627160000000001</v>
      </c>
      <c r="ES201" s="22">
        <v>0.13102340000000001</v>
      </c>
      <c r="ET201" s="22">
        <v>0.117109</v>
      </c>
      <c r="EU201" s="22">
        <v>56.668950000000002</v>
      </c>
      <c r="EV201" s="22">
        <v>55.553359999999998</v>
      </c>
      <c r="EW201" s="22">
        <v>56.275550000000003</v>
      </c>
      <c r="EX201" s="22">
        <v>55.347499999999997</v>
      </c>
      <c r="EY201" s="22">
        <v>55.096159999999998</v>
      </c>
      <c r="EZ201" s="22">
        <v>55.313180000000003</v>
      </c>
      <c r="FA201" s="22">
        <v>55.631450000000001</v>
      </c>
      <c r="FB201" s="22">
        <v>56.525869999999998</v>
      </c>
      <c r="FC201" s="22">
        <v>61.45429</v>
      </c>
      <c r="FD201" s="22">
        <v>66.129050000000007</v>
      </c>
      <c r="FE201" s="22">
        <v>69.445620000000005</v>
      </c>
      <c r="FF201" s="22">
        <v>70.974779999999996</v>
      </c>
      <c r="FG201" s="22">
        <v>72.058869999999999</v>
      </c>
      <c r="FH201" s="22">
        <v>72.120080000000002</v>
      </c>
      <c r="FI201" s="22">
        <v>71.421750000000003</v>
      </c>
      <c r="FJ201" s="22">
        <v>70.185599999999994</v>
      </c>
      <c r="FK201" s="22">
        <v>68.230940000000004</v>
      </c>
      <c r="FL201" s="22">
        <v>65.430520000000001</v>
      </c>
      <c r="FM201" s="22">
        <v>63.276600000000002</v>
      </c>
      <c r="FN201" s="22">
        <v>61.648479999999999</v>
      </c>
      <c r="FO201" s="22">
        <v>60.502409999999998</v>
      </c>
      <c r="FP201" s="22">
        <v>60.058160000000001</v>
      </c>
      <c r="FQ201" s="22">
        <v>58.714190000000002</v>
      </c>
      <c r="FR201" s="22">
        <v>58.285550000000001</v>
      </c>
      <c r="FS201" s="22">
        <v>0.93416730000000003</v>
      </c>
      <c r="FT201" s="22">
        <v>5.2821300000000002E-2</v>
      </c>
      <c r="FU201" s="22">
        <v>7.4752299999999994E-2</v>
      </c>
    </row>
    <row r="202" spans="1:177" x14ac:dyDescent="0.3">
      <c r="A202" s="13" t="s">
        <v>226</v>
      </c>
      <c r="B202" s="13" t="s">
        <v>199</v>
      </c>
      <c r="C202" s="13" t="s">
        <v>263</v>
      </c>
      <c r="D202" s="34" t="s">
        <v>239</v>
      </c>
      <c r="E202" s="23" t="s">
        <v>221</v>
      </c>
      <c r="F202" s="23">
        <v>1740</v>
      </c>
      <c r="G202" s="22">
        <v>0.74286099999999999</v>
      </c>
      <c r="H202" s="22">
        <v>0.62263820000000003</v>
      </c>
      <c r="I202" s="22">
        <v>0.56967820000000002</v>
      </c>
      <c r="J202" s="22">
        <v>0.48832779999999998</v>
      </c>
      <c r="K202" s="22">
        <v>0.52712800000000004</v>
      </c>
      <c r="L202" s="22">
        <v>0.75328799999999996</v>
      </c>
      <c r="M202" s="22">
        <v>0.99232520000000002</v>
      </c>
      <c r="N202" s="22">
        <v>0.53194330000000001</v>
      </c>
      <c r="O202" s="22">
        <v>-0.1911571</v>
      </c>
      <c r="P202" s="22">
        <v>-0.96075299999999997</v>
      </c>
      <c r="Q202" s="22">
        <v>-1.3855690000000001</v>
      </c>
      <c r="R202" s="22">
        <v>-1.558181</v>
      </c>
      <c r="S202" s="22">
        <v>-1.499241</v>
      </c>
      <c r="T202" s="22">
        <v>-1.2561929999999999</v>
      </c>
      <c r="U202" s="22">
        <v>-0.67185819999999996</v>
      </c>
      <c r="V202" s="22">
        <v>0.16936770000000001</v>
      </c>
      <c r="W202" s="22">
        <v>0.87608370000000002</v>
      </c>
      <c r="X202" s="22">
        <v>1.270632</v>
      </c>
      <c r="Y202" s="22">
        <v>1.3622099999999999</v>
      </c>
      <c r="Z202" s="22">
        <v>1.305275</v>
      </c>
      <c r="AA202" s="22">
        <v>1.248067</v>
      </c>
      <c r="AB202" s="22">
        <v>1.1453899999999999</v>
      </c>
      <c r="AC202" s="22">
        <v>1.0326569999999999</v>
      </c>
      <c r="AD202" s="22">
        <v>0.89750810000000003</v>
      </c>
      <c r="AE202" s="22">
        <v>-3.0965300000000001E-2</v>
      </c>
      <c r="AF202" s="22">
        <v>-0.1579631</v>
      </c>
      <c r="AG202" s="22">
        <v>-0.17290639999999999</v>
      </c>
      <c r="AH202" s="22">
        <v>-0.30597400000000002</v>
      </c>
      <c r="AI202" s="22">
        <v>-0.26279180000000002</v>
      </c>
      <c r="AJ202" s="22">
        <v>5.5991000000000001E-3</v>
      </c>
      <c r="AK202" s="22">
        <v>0.11500870000000001</v>
      </c>
      <c r="AL202" s="22">
        <v>1.1040899999999999E-2</v>
      </c>
      <c r="AM202" s="22">
        <v>-9.1107400000000005E-2</v>
      </c>
      <c r="AN202" s="22">
        <v>-0.21288589999999999</v>
      </c>
      <c r="AO202" s="22">
        <v>-0.24345269999999999</v>
      </c>
      <c r="AP202" s="22">
        <v>-0.22543340000000001</v>
      </c>
      <c r="AQ202" s="22">
        <v>-0.2400719</v>
      </c>
      <c r="AR202" s="22">
        <v>-0.33587119999999998</v>
      </c>
      <c r="AS202" s="22">
        <v>-0.2258368</v>
      </c>
      <c r="AT202" s="22">
        <v>-9.8397600000000002E-2</v>
      </c>
      <c r="AU202" s="22">
        <v>2.6753800000000001E-2</v>
      </c>
      <c r="AV202" s="22">
        <v>9.6729499999999996E-2</v>
      </c>
      <c r="AW202" s="22">
        <v>0.1165491</v>
      </c>
      <c r="AX202" s="22">
        <v>7.6670600000000005E-2</v>
      </c>
      <c r="AY202" s="22">
        <v>7.7008499999999994E-2</v>
      </c>
      <c r="AZ202" s="22">
        <v>5.5489299999999998E-2</v>
      </c>
      <c r="BA202" s="22">
        <v>6.9482000000000002E-2</v>
      </c>
      <c r="BB202" s="22">
        <v>5.6134900000000001E-2</v>
      </c>
      <c r="BC202" s="22">
        <v>1.8670000000000001E-4</v>
      </c>
      <c r="BD202" s="22">
        <v>-9.4046400000000002E-2</v>
      </c>
      <c r="BE202" s="22">
        <v>-0.1132923</v>
      </c>
      <c r="BF202" s="22">
        <v>-0.20219010000000001</v>
      </c>
      <c r="BG202" s="22">
        <v>-0.161907</v>
      </c>
      <c r="BH202" s="22">
        <v>4.3026500000000002E-2</v>
      </c>
      <c r="BI202" s="22">
        <v>0.174146</v>
      </c>
      <c r="BJ202" s="22">
        <v>5.91234E-2</v>
      </c>
      <c r="BK202" s="22">
        <v>-2.8721799999999999E-2</v>
      </c>
      <c r="BL202" s="22">
        <v>-0.12840509999999999</v>
      </c>
      <c r="BM202" s="22">
        <v>-0.1425295</v>
      </c>
      <c r="BN202" s="22">
        <v>-0.1073682</v>
      </c>
      <c r="BO202" s="22">
        <v>-9.5903199999999994E-2</v>
      </c>
      <c r="BP202" s="22">
        <v>-0.19727800000000001</v>
      </c>
      <c r="BQ202" s="22">
        <v>-0.12121560000000001</v>
      </c>
      <c r="BR202" s="22">
        <v>-8.6993000000000001E-3</v>
      </c>
      <c r="BS202" s="22">
        <v>9.3433000000000002E-2</v>
      </c>
      <c r="BT202" s="22">
        <v>0.15549389999999999</v>
      </c>
      <c r="BU202" s="22">
        <v>0.16706199999999999</v>
      </c>
      <c r="BV202" s="22">
        <v>0.1190729</v>
      </c>
      <c r="BW202" s="22">
        <v>0.1159515</v>
      </c>
      <c r="BX202" s="22">
        <v>9.2540399999999995E-2</v>
      </c>
      <c r="BY202" s="22">
        <v>0.1076915</v>
      </c>
      <c r="BZ202" s="22">
        <v>9.7128400000000004E-2</v>
      </c>
      <c r="CA202" s="22">
        <v>2.17626E-2</v>
      </c>
      <c r="CB202" s="22">
        <v>-4.97779E-2</v>
      </c>
      <c r="CC202" s="22">
        <v>-7.2003800000000007E-2</v>
      </c>
      <c r="CD202" s="22">
        <v>-0.1303097</v>
      </c>
      <c r="CE202" s="22">
        <v>-9.2034500000000005E-2</v>
      </c>
      <c r="CF202" s="22">
        <v>6.8948700000000002E-2</v>
      </c>
      <c r="CG202" s="22">
        <v>0.2151043</v>
      </c>
      <c r="CH202" s="22">
        <v>9.2425300000000002E-2</v>
      </c>
      <c r="CI202" s="22">
        <v>1.4486199999999999E-2</v>
      </c>
      <c r="CJ202" s="22">
        <v>-6.9893999999999998E-2</v>
      </c>
      <c r="CK202" s="22">
        <v>-7.2630399999999998E-2</v>
      </c>
      <c r="CL202" s="22">
        <v>-2.5596600000000001E-2</v>
      </c>
      <c r="CM202" s="22">
        <v>3.9474999999999996E-3</v>
      </c>
      <c r="CN202" s="22">
        <v>-0.1012888</v>
      </c>
      <c r="CO202" s="22">
        <v>-4.8755199999999999E-2</v>
      </c>
      <c r="CP202" s="22">
        <v>5.3425399999999998E-2</v>
      </c>
      <c r="CQ202" s="22">
        <v>0.13961470000000001</v>
      </c>
      <c r="CR202" s="22">
        <v>0.19619400000000001</v>
      </c>
      <c r="CS202" s="22">
        <v>0.202047</v>
      </c>
      <c r="CT202" s="22">
        <v>0.1484405</v>
      </c>
      <c r="CU202" s="22">
        <v>0.1429233</v>
      </c>
      <c r="CV202" s="22">
        <v>0.1182018</v>
      </c>
      <c r="CW202" s="22">
        <v>0.1341552</v>
      </c>
      <c r="CX202" s="22">
        <v>0.1255203</v>
      </c>
      <c r="CY202" s="22">
        <v>4.3338399999999999E-2</v>
      </c>
      <c r="CZ202" s="22">
        <v>-5.5094000000000002E-3</v>
      </c>
      <c r="DA202" s="22">
        <v>-3.0715300000000001E-2</v>
      </c>
      <c r="DB202" s="22">
        <v>-5.8429300000000003E-2</v>
      </c>
      <c r="DC202" s="22">
        <v>-2.2162000000000001E-2</v>
      </c>
      <c r="DD202" s="22">
        <v>9.4870800000000005E-2</v>
      </c>
      <c r="DE202" s="22">
        <v>0.25606259999999997</v>
      </c>
      <c r="DF202" s="22">
        <v>0.12572710000000001</v>
      </c>
      <c r="DG202" s="22">
        <v>5.7694200000000001E-2</v>
      </c>
      <c r="DH202" s="22">
        <v>-1.13829E-2</v>
      </c>
      <c r="DI202" s="22">
        <v>-2.7312999999999999E-3</v>
      </c>
      <c r="DJ202" s="22">
        <v>5.6175000000000003E-2</v>
      </c>
      <c r="DK202" s="22">
        <v>0.1037983</v>
      </c>
      <c r="DL202" s="22">
        <v>-5.2995999999999998E-3</v>
      </c>
      <c r="DM202" s="22">
        <v>2.3705199999999999E-2</v>
      </c>
      <c r="DN202" s="22">
        <v>0.11555020000000001</v>
      </c>
      <c r="DO202" s="22">
        <v>0.1857965</v>
      </c>
      <c r="DP202" s="22">
        <v>0.2368941</v>
      </c>
      <c r="DQ202" s="22">
        <v>0.2370321</v>
      </c>
      <c r="DR202" s="22">
        <v>0.1778082</v>
      </c>
      <c r="DS202" s="22">
        <v>0.16989509999999999</v>
      </c>
      <c r="DT202" s="22">
        <v>0.1438633</v>
      </c>
      <c r="DU202" s="22">
        <v>0.16061900000000001</v>
      </c>
      <c r="DV202" s="22">
        <v>0.1539122</v>
      </c>
      <c r="DW202" s="22">
        <v>7.4490500000000001E-2</v>
      </c>
      <c r="DX202" s="22">
        <v>5.8407300000000002E-2</v>
      </c>
      <c r="DY202" s="22">
        <v>2.8898799999999999E-2</v>
      </c>
      <c r="DZ202" s="22">
        <v>4.5354600000000002E-2</v>
      </c>
      <c r="EA202" s="22">
        <v>7.8722799999999996E-2</v>
      </c>
      <c r="EB202" s="22">
        <v>0.1322982</v>
      </c>
      <c r="EC202" s="22">
        <v>0.31519989999999998</v>
      </c>
      <c r="ED202" s="22">
        <v>0.17380960000000001</v>
      </c>
      <c r="EE202" s="22">
        <v>0.1200798</v>
      </c>
      <c r="EF202" s="22">
        <v>7.3097899999999993E-2</v>
      </c>
      <c r="EG202" s="22">
        <v>9.8191899999999999E-2</v>
      </c>
      <c r="EH202" s="22">
        <v>0.17424020000000001</v>
      </c>
      <c r="EI202" s="22">
        <v>0.24796689999999999</v>
      </c>
      <c r="EJ202" s="22">
        <v>0.13329360000000001</v>
      </c>
      <c r="EK202" s="22">
        <v>0.12832640000000001</v>
      </c>
      <c r="EL202" s="22">
        <v>0.2052484</v>
      </c>
      <c r="EM202" s="22">
        <v>0.25247570000000003</v>
      </c>
      <c r="EN202" s="22">
        <v>0.29565849999999999</v>
      </c>
      <c r="EO202" s="22">
        <v>0.287545</v>
      </c>
      <c r="EP202" s="22">
        <v>0.2202105</v>
      </c>
      <c r="EQ202" s="22">
        <v>0.2088381</v>
      </c>
      <c r="ER202" s="22">
        <v>0.1809144</v>
      </c>
      <c r="ES202" s="22">
        <v>0.19882839999999999</v>
      </c>
      <c r="ET202" s="22">
        <v>0.19490560000000001</v>
      </c>
      <c r="EU202" s="22">
        <v>50.665599999999998</v>
      </c>
      <c r="EV202" s="22">
        <v>50.698230000000002</v>
      </c>
      <c r="EW202" s="22">
        <v>50.358730000000001</v>
      </c>
      <c r="EX202" s="22">
        <v>50.218769999999999</v>
      </c>
      <c r="EY202" s="22">
        <v>49.021329999999999</v>
      </c>
      <c r="EZ202" s="22">
        <v>48.396650000000001</v>
      </c>
      <c r="FA202" s="22">
        <v>47.874009999999998</v>
      </c>
      <c r="FB202" s="22">
        <v>48.911059999999999</v>
      </c>
      <c r="FC202" s="22">
        <v>55.819580000000002</v>
      </c>
      <c r="FD202" s="22">
        <v>63.85942</v>
      </c>
      <c r="FE202" s="22">
        <v>67.763919999999999</v>
      </c>
      <c r="FF202" s="22">
        <v>69.952399999999997</v>
      </c>
      <c r="FG202" s="22">
        <v>71.187010000000001</v>
      </c>
      <c r="FH202" s="22">
        <v>71.858220000000003</v>
      </c>
      <c r="FI202" s="22">
        <v>71.455579999999998</v>
      </c>
      <c r="FJ202" s="22">
        <v>70.155410000000003</v>
      </c>
      <c r="FK202" s="22">
        <v>67.722409999999996</v>
      </c>
      <c r="FL202" s="22">
        <v>63.082630000000002</v>
      </c>
      <c r="FM202" s="22">
        <v>59.147779999999997</v>
      </c>
      <c r="FN202" s="22">
        <v>56.699559999999998</v>
      </c>
      <c r="FO202" s="22">
        <v>54.564160000000001</v>
      </c>
      <c r="FP202" s="22">
        <v>53.014600000000002</v>
      </c>
      <c r="FQ202" s="22">
        <v>52.489249999999998</v>
      </c>
      <c r="FR202" s="22">
        <v>51.567050000000002</v>
      </c>
      <c r="FS202" s="22">
        <v>1.208402</v>
      </c>
      <c r="FT202" s="22">
        <v>8.0599900000000002E-2</v>
      </c>
      <c r="FU202" s="22">
        <v>5.8396999999999998E-2</v>
      </c>
    </row>
    <row r="203" spans="1:177" x14ac:dyDescent="0.3">
      <c r="A203" s="13" t="s">
        <v>226</v>
      </c>
      <c r="B203" s="13" t="s">
        <v>199</v>
      </c>
      <c r="C203" s="13" t="s">
        <v>263</v>
      </c>
      <c r="D203" s="34" t="s">
        <v>251</v>
      </c>
      <c r="E203" s="23" t="s">
        <v>219</v>
      </c>
      <c r="F203" s="23">
        <v>3472</v>
      </c>
      <c r="G203" s="22">
        <v>0.81675030000000004</v>
      </c>
      <c r="H203" s="22">
        <v>0.65351360000000003</v>
      </c>
      <c r="I203" s="22">
        <v>0.69331229999999999</v>
      </c>
      <c r="J203" s="22">
        <v>0.54699640000000005</v>
      </c>
      <c r="K203" s="22">
        <v>0.54714390000000002</v>
      </c>
      <c r="L203" s="22">
        <v>0.6773093</v>
      </c>
      <c r="M203" s="22">
        <v>0.97384820000000005</v>
      </c>
      <c r="N203" s="22">
        <v>0.85334169999999998</v>
      </c>
      <c r="O203" s="22">
        <v>0.57577670000000003</v>
      </c>
      <c r="P203" s="22">
        <v>0.37215290000000001</v>
      </c>
      <c r="Q203" s="22">
        <v>0.44539610000000002</v>
      </c>
      <c r="R203" s="22">
        <v>0.5764939</v>
      </c>
      <c r="S203" s="22">
        <v>0.41033770000000003</v>
      </c>
      <c r="T203" s="22">
        <v>0.37677450000000001</v>
      </c>
      <c r="U203" s="22">
        <v>0.21225260000000001</v>
      </c>
      <c r="V203" s="22">
        <v>0.58748109999999998</v>
      </c>
      <c r="W203" s="22">
        <v>1.02539</v>
      </c>
      <c r="X203" s="22">
        <v>1.4687939999999999</v>
      </c>
      <c r="Y203" s="22">
        <v>1.5094399999999999</v>
      </c>
      <c r="Z203" s="22">
        <v>1.5255190000000001</v>
      </c>
      <c r="AA203" s="22">
        <v>1.4113089999999999</v>
      </c>
      <c r="AB203" s="22">
        <v>1.39354</v>
      </c>
      <c r="AC203" s="22">
        <v>1.0204</v>
      </c>
      <c r="AD203" s="22">
        <v>0.9730607</v>
      </c>
      <c r="AE203" s="22">
        <v>-3.12015E-2</v>
      </c>
      <c r="AF203" s="22">
        <v>-0.20063739999999999</v>
      </c>
      <c r="AG203" s="22">
        <v>-7.0406099999999999E-2</v>
      </c>
      <c r="AH203" s="22">
        <v>-0.2647871</v>
      </c>
      <c r="AI203" s="22">
        <v>-0.17250299999999999</v>
      </c>
      <c r="AJ203" s="22">
        <v>-0.1031666</v>
      </c>
      <c r="AK203" s="22">
        <v>9.13302E-2</v>
      </c>
      <c r="AL203" s="22">
        <v>-1.5770200000000002E-2</v>
      </c>
      <c r="AM203" s="22">
        <v>-0.15605749999999999</v>
      </c>
      <c r="AN203" s="22">
        <v>-0.22255939999999999</v>
      </c>
      <c r="AO203" s="22">
        <v>-0.32392480000000001</v>
      </c>
      <c r="AP203" s="22">
        <v>-0.18061260000000001</v>
      </c>
      <c r="AQ203" s="22">
        <v>-0.19443669999999999</v>
      </c>
      <c r="AR203" s="22">
        <v>-0.26135789999999998</v>
      </c>
      <c r="AS203" s="22">
        <v>-0.20120779999999999</v>
      </c>
      <c r="AT203" s="22">
        <v>-0.19083240000000001</v>
      </c>
      <c r="AU203" s="22">
        <v>-0.1162961</v>
      </c>
      <c r="AV203" s="22">
        <v>5.9048099999999999E-2</v>
      </c>
      <c r="AW203" s="22">
        <v>5.7426699999999997E-2</v>
      </c>
      <c r="AX203" s="22">
        <v>9.4781599999999994E-2</v>
      </c>
      <c r="AY203" s="22">
        <v>7.3475299999999993E-2</v>
      </c>
      <c r="AZ203" s="22">
        <v>4.0010200000000003E-2</v>
      </c>
      <c r="BA203" s="22">
        <v>-3.7025599999999999E-2</v>
      </c>
      <c r="BB203" s="22">
        <v>3.2814900000000001E-2</v>
      </c>
      <c r="BC203" s="22">
        <v>1.32634E-2</v>
      </c>
      <c r="BD203" s="22">
        <v>-0.1215564</v>
      </c>
      <c r="BE203" s="22">
        <v>-1.55333E-2</v>
      </c>
      <c r="BF203" s="22">
        <v>-0.16101879999999999</v>
      </c>
      <c r="BG203" s="22">
        <v>-0.10697719999999999</v>
      </c>
      <c r="BH203" s="22">
        <v>-3.8260500000000003E-2</v>
      </c>
      <c r="BI203" s="22">
        <v>0.14682419999999999</v>
      </c>
      <c r="BJ203" s="22">
        <v>3.7618800000000001E-2</v>
      </c>
      <c r="BK203" s="22">
        <v>-8.7672799999999995E-2</v>
      </c>
      <c r="BL203" s="22">
        <v>-0.1272501</v>
      </c>
      <c r="BM203" s="22">
        <v>-0.1997285</v>
      </c>
      <c r="BN203" s="22">
        <v>-5.5442100000000001E-2</v>
      </c>
      <c r="BO203" s="22">
        <v>-7.8379699999999997E-2</v>
      </c>
      <c r="BP203" s="22">
        <v>-0.13333439999999999</v>
      </c>
      <c r="BQ203" s="22">
        <v>-6.9051899999999999E-2</v>
      </c>
      <c r="BR203" s="22">
        <v>-6.3109799999999994E-2</v>
      </c>
      <c r="BS203" s="22">
        <v>8.7427000000000008E-3</v>
      </c>
      <c r="BT203" s="22">
        <v>0.16535949999999999</v>
      </c>
      <c r="BU203" s="22">
        <v>0.13740089999999999</v>
      </c>
      <c r="BV203" s="22">
        <v>0.1744801</v>
      </c>
      <c r="BW203" s="22">
        <v>0.14055139999999999</v>
      </c>
      <c r="BX203" s="22">
        <v>0.16995859999999999</v>
      </c>
      <c r="BY203" s="22">
        <v>1.4077599999999999E-2</v>
      </c>
      <c r="BZ203" s="22">
        <v>9.9281999999999995E-2</v>
      </c>
      <c r="CA203" s="22">
        <v>4.40597E-2</v>
      </c>
      <c r="CB203" s="22">
        <v>-6.6785200000000003E-2</v>
      </c>
      <c r="CC203" s="22">
        <v>2.2471499999999998E-2</v>
      </c>
      <c r="CD203" s="22">
        <v>-8.9149199999999998E-2</v>
      </c>
      <c r="CE203" s="22">
        <v>-6.1594200000000002E-2</v>
      </c>
      <c r="CF203" s="22">
        <v>6.6933000000000001E-3</v>
      </c>
      <c r="CG203" s="22">
        <v>0.18525910000000001</v>
      </c>
      <c r="CH203" s="22">
        <v>7.4595900000000007E-2</v>
      </c>
      <c r="CI203" s="22">
        <v>-4.03098E-2</v>
      </c>
      <c r="CJ203" s="22">
        <v>-6.1239099999999998E-2</v>
      </c>
      <c r="CK203" s="22">
        <v>-0.11371050000000001</v>
      </c>
      <c r="CL203" s="22">
        <v>3.1250600000000003E-2</v>
      </c>
      <c r="CM203" s="22">
        <v>2.0010000000000002E-3</v>
      </c>
      <c r="CN203" s="22">
        <v>-4.4665799999999999E-2</v>
      </c>
      <c r="CO203" s="22">
        <v>2.24789E-2</v>
      </c>
      <c r="CP203" s="22">
        <v>2.5350500000000002E-2</v>
      </c>
      <c r="CQ203" s="22">
        <v>9.5344200000000004E-2</v>
      </c>
      <c r="CR203" s="22">
        <v>0.23899039999999999</v>
      </c>
      <c r="CS203" s="22">
        <v>0.19279070000000001</v>
      </c>
      <c r="CT203" s="22">
        <v>0.22967899999999999</v>
      </c>
      <c r="CU203" s="22">
        <v>0.18700810000000001</v>
      </c>
      <c r="CV203" s="22">
        <v>0.25996039999999998</v>
      </c>
      <c r="CW203" s="22">
        <v>4.9471399999999999E-2</v>
      </c>
      <c r="CX203" s="22">
        <v>0.1453169</v>
      </c>
      <c r="CY203" s="22">
        <v>7.4856000000000006E-2</v>
      </c>
      <c r="CZ203" s="22">
        <v>-1.2013899999999999E-2</v>
      </c>
      <c r="DA203" s="22">
        <v>6.0476200000000001E-2</v>
      </c>
      <c r="DB203" s="22">
        <v>-1.7279599999999999E-2</v>
      </c>
      <c r="DC203" s="22">
        <v>-1.6211300000000001E-2</v>
      </c>
      <c r="DD203" s="22">
        <v>5.1647100000000001E-2</v>
      </c>
      <c r="DE203" s="22">
        <v>0.223694</v>
      </c>
      <c r="DF203" s="22">
        <v>0.11157300000000001</v>
      </c>
      <c r="DG203" s="22">
        <v>7.0531999999999999E-3</v>
      </c>
      <c r="DH203" s="22">
        <v>4.7717999999999997E-3</v>
      </c>
      <c r="DI203" s="22">
        <v>-2.7692499999999998E-2</v>
      </c>
      <c r="DJ203" s="22">
        <v>0.1179433</v>
      </c>
      <c r="DK203" s="22">
        <v>8.2381800000000005E-2</v>
      </c>
      <c r="DL203" s="22">
        <v>4.4002800000000002E-2</v>
      </c>
      <c r="DM203" s="22">
        <v>0.1140096</v>
      </c>
      <c r="DN203" s="22">
        <v>0.1138108</v>
      </c>
      <c r="DO203" s="22">
        <v>0.18194560000000001</v>
      </c>
      <c r="DP203" s="22">
        <v>0.31262139999999999</v>
      </c>
      <c r="DQ203" s="22">
        <v>0.2481805</v>
      </c>
      <c r="DR203" s="22">
        <v>0.28487790000000002</v>
      </c>
      <c r="DS203" s="22">
        <v>0.2334648</v>
      </c>
      <c r="DT203" s="22">
        <v>0.3499623</v>
      </c>
      <c r="DU203" s="22">
        <v>8.4865300000000005E-2</v>
      </c>
      <c r="DV203" s="22">
        <v>0.19135179999999999</v>
      </c>
      <c r="DW203" s="22">
        <v>0.119321</v>
      </c>
      <c r="DX203" s="22">
        <v>6.7067100000000004E-2</v>
      </c>
      <c r="DY203" s="22">
        <v>0.11534899999999999</v>
      </c>
      <c r="DZ203" s="22">
        <v>8.6488599999999999E-2</v>
      </c>
      <c r="EA203" s="22">
        <v>4.93146E-2</v>
      </c>
      <c r="EB203" s="22">
        <v>0.1165532</v>
      </c>
      <c r="EC203" s="22">
        <v>0.27918789999999999</v>
      </c>
      <c r="ED203" s="22">
        <v>0.164962</v>
      </c>
      <c r="EE203" s="22">
        <v>7.5437799999999999E-2</v>
      </c>
      <c r="EF203" s="22">
        <v>0.1000812</v>
      </c>
      <c r="EG203" s="22">
        <v>9.6503900000000004E-2</v>
      </c>
      <c r="EH203" s="22">
        <v>0.24311369999999999</v>
      </c>
      <c r="EI203" s="22">
        <v>0.1984388</v>
      </c>
      <c r="EJ203" s="22">
        <v>0.17202619999999999</v>
      </c>
      <c r="EK203" s="22">
        <v>0.24616550000000001</v>
      </c>
      <c r="EL203" s="22">
        <v>0.24153340000000001</v>
      </c>
      <c r="EM203" s="22">
        <v>0.30698439999999999</v>
      </c>
      <c r="EN203" s="22">
        <v>0.41893269999999999</v>
      </c>
      <c r="EO203" s="22">
        <v>0.32815470000000002</v>
      </c>
      <c r="EP203" s="22">
        <v>0.36457630000000002</v>
      </c>
      <c r="EQ203" s="22">
        <v>0.3005409</v>
      </c>
      <c r="ER203" s="22">
        <v>0.47991070000000002</v>
      </c>
      <c r="ES203" s="22">
        <v>0.13596839999999999</v>
      </c>
      <c r="ET203" s="22">
        <v>0.25781880000000001</v>
      </c>
      <c r="EU203" s="22">
        <v>56.011879999999998</v>
      </c>
      <c r="EV203" s="22">
        <v>54.5124</v>
      </c>
      <c r="EW203" s="22">
        <v>53.985100000000003</v>
      </c>
      <c r="EX203" s="22">
        <v>54.96875</v>
      </c>
      <c r="EY203" s="22">
        <v>55.497239999999998</v>
      </c>
      <c r="EZ203" s="22">
        <v>55.498420000000003</v>
      </c>
      <c r="FA203" s="22">
        <v>56.5124</v>
      </c>
      <c r="FB203" s="22">
        <v>56.999079999999999</v>
      </c>
      <c r="FC203" s="22">
        <v>58.025730000000003</v>
      </c>
      <c r="FD203" s="22">
        <v>57.982729999999997</v>
      </c>
      <c r="FE203" s="22">
        <v>58.541550000000001</v>
      </c>
      <c r="FF203" s="22">
        <v>58.456740000000003</v>
      </c>
      <c r="FG203" s="22">
        <v>56.999079999999999</v>
      </c>
      <c r="FH203" s="22">
        <v>55.997770000000003</v>
      </c>
      <c r="FI203" s="22">
        <v>55.52993</v>
      </c>
      <c r="FJ203" s="22">
        <v>55.982729999999997</v>
      </c>
      <c r="FK203" s="22">
        <v>56.995530000000002</v>
      </c>
      <c r="FL203" s="22">
        <v>55.5124</v>
      </c>
      <c r="FM203" s="22">
        <v>55.029400000000003</v>
      </c>
      <c r="FN203" s="22">
        <v>55.970059999999997</v>
      </c>
      <c r="FO203" s="22">
        <v>56.434350000000002</v>
      </c>
      <c r="FP203" s="22">
        <v>55.513710000000003</v>
      </c>
      <c r="FQ203" s="22">
        <v>55.482210000000002</v>
      </c>
      <c r="FR203" s="22">
        <v>54.468229999999998</v>
      </c>
      <c r="FS203" s="22">
        <v>1.3807119999999999</v>
      </c>
      <c r="FT203" s="22">
        <v>7.6201099999999994E-2</v>
      </c>
      <c r="FU203" s="22">
        <v>0.1010963</v>
      </c>
    </row>
    <row r="204" spans="1:177" x14ac:dyDescent="0.3">
      <c r="A204" s="13" t="s">
        <v>226</v>
      </c>
      <c r="B204" s="13" t="s">
        <v>199</v>
      </c>
      <c r="C204" s="13" t="s">
        <v>263</v>
      </c>
      <c r="D204" s="34" t="s">
        <v>251</v>
      </c>
      <c r="E204" s="23" t="s">
        <v>220</v>
      </c>
      <c r="F204" s="23">
        <v>1732</v>
      </c>
      <c r="G204" s="22">
        <v>0.87074320000000005</v>
      </c>
      <c r="H204" s="22">
        <v>0.71126290000000003</v>
      </c>
      <c r="I204" s="22">
        <v>0.82758690000000001</v>
      </c>
      <c r="J204" s="22">
        <v>0.66630389999999995</v>
      </c>
      <c r="K204" s="22">
        <v>0.55938330000000003</v>
      </c>
      <c r="L204" s="22">
        <v>0.4928748</v>
      </c>
      <c r="M204" s="22">
        <v>0.89867750000000002</v>
      </c>
      <c r="N204" s="22">
        <v>0.8157972</v>
      </c>
      <c r="O204" s="22">
        <v>0.50792870000000001</v>
      </c>
      <c r="P204" s="22">
        <v>0.66275890000000004</v>
      </c>
      <c r="Q204" s="22">
        <v>0.46623100000000001</v>
      </c>
      <c r="R204" s="22">
        <v>0.69230000000000003</v>
      </c>
      <c r="S204" s="22">
        <v>0.48409089999999999</v>
      </c>
      <c r="T204" s="22">
        <v>0.55918710000000005</v>
      </c>
      <c r="U204" s="22">
        <v>0.4508856</v>
      </c>
      <c r="V204" s="22">
        <v>0.77291160000000003</v>
      </c>
      <c r="W204" s="22">
        <v>1.0666800000000001</v>
      </c>
      <c r="X204" s="22">
        <v>1.438056</v>
      </c>
      <c r="Y204" s="22">
        <v>1.4066639999999999</v>
      </c>
      <c r="Z204" s="22">
        <v>1.4438070000000001</v>
      </c>
      <c r="AA204" s="22">
        <v>1.4156489999999999</v>
      </c>
      <c r="AB204" s="22">
        <v>1.6105430000000001</v>
      </c>
      <c r="AC204" s="22">
        <v>0.97671960000000002</v>
      </c>
      <c r="AD204" s="22">
        <v>0.89251320000000001</v>
      </c>
      <c r="AE204" s="22">
        <v>-5.3687100000000001E-2</v>
      </c>
      <c r="AF204" s="22">
        <v>-0.17353450000000001</v>
      </c>
      <c r="AG204" s="22">
        <v>5.7840000000000001E-3</v>
      </c>
      <c r="AH204" s="22">
        <v>-5.9220000000000002E-2</v>
      </c>
      <c r="AI204" s="22">
        <v>-0.15171709999999999</v>
      </c>
      <c r="AJ204" s="22">
        <v>-0.35466049999999999</v>
      </c>
      <c r="AK204" s="22">
        <v>2.9518099999999999E-2</v>
      </c>
      <c r="AL204" s="22">
        <v>-0.11399380000000001</v>
      </c>
      <c r="AM204" s="22">
        <v>-0.26392169999999998</v>
      </c>
      <c r="AN204" s="22">
        <v>-0.1048239</v>
      </c>
      <c r="AO204" s="22">
        <v>-0.46967959999999997</v>
      </c>
      <c r="AP204" s="22">
        <v>-0.15533060000000001</v>
      </c>
      <c r="AQ204" s="22">
        <v>-0.1187088</v>
      </c>
      <c r="AR204" s="22">
        <v>-5.49551E-2</v>
      </c>
      <c r="AS204" s="22">
        <v>2.2414699999999999E-2</v>
      </c>
      <c r="AT204" s="22">
        <v>-0.1052471</v>
      </c>
      <c r="AU204" s="22">
        <v>-0.24244769999999999</v>
      </c>
      <c r="AV204" s="22">
        <v>-0.12601419999999999</v>
      </c>
      <c r="AW204" s="22">
        <v>-0.15301409999999999</v>
      </c>
      <c r="AX204" s="22">
        <v>-0.13023090000000001</v>
      </c>
      <c r="AY204" s="22">
        <v>-1.40059E-2</v>
      </c>
      <c r="AZ204" s="22">
        <v>-1.0634299999999999E-2</v>
      </c>
      <c r="BA204" s="22">
        <v>-0.14595369999999999</v>
      </c>
      <c r="BB204" s="22">
        <v>-6.2896099999999996E-2</v>
      </c>
      <c r="BC204" s="22">
        <v>2.3086599999999999E-2</v>
      </c>
      <c r="BD204" s="22">
        <v>-8.8157600000000003E-2</v>
      </c>
      <c r="BE204" s="22">
        <v>8.7742000000000001E-2</v>
      </c>
      <c r="BF204" s="22">
        <v>-1.0167600000000001E-2</v>
      </c>
      <c r="BG204" s="22">
        <v>-8.6418700000000001E-2</v>
      </c>
      <c r="BH204" s="22">
        <v>-0.23349510000000001</v>
      </c>
      <c r="BI204" s="22">
        <v>8.9857999999999993E-2</v>
      </c>
      <c r="BJ204" s="22">
        <v>-4.0655999999999998E-2</v>
      </c>
      <c r="BK204" s="22">
        <v>-0.15981619999999999</v>
      </c>
      <c r="BL204" s="22">
        <v>1.8962400000000001E-2</v>
      </c>
      <c r="BM204" s="22">
        <v>-0.2787771</v>
      </c>
      <c r="BN204" s="22">
        <v>5.4350000000000004E-4</v>
      </c>
      <c r="BO204" s="22">
        <v>1.65877E-2</v>
      </c>
      <c r="BP204" s="22">
        <v>7.9584799999999997E-2</v>
      </c>
      <c r="BQ204" s="22">
        <v>0.22151589999999999</v>
      </c>
      <c r="BR204" s="22">
        <v>9.8124100000000006E-2</v>
      </c>
      <c r="BS204" s="22">
        <v>2.7460000000000001E-4</v>
      </c>
      <c r="BT204" s="22">
        <v>6.3823199999999997E-2</v>
      </c>
      <c r="BU204" s="22">
        <v>-1.2319500000000001E-2</v>
      </c>
      <c r="BV204" s="22">
        <v>2.8324200000000001E-2</v>
      </c>
      <c r="BW204" s="22">
        <v>0.1046924</v>
      </c>
      <c r="BX204" s="22">
        <v>0.27006639999999998</v>
      </c>
      <c r="BY204" s="22">
        <v>-5.8502199999999997E-2</v>
      </c>
      <c r="BZ204" s="22">
        <v>1.4128999999999999E-3</v>
      </c>
      <c r="CA204" s="22">
        <v>7.6259800000000003E-2</v>
      </c>
      <c r="CB204" s="22">
        <v>-2.90259E-2</v>
      </c>
      <c r="CC204" s="22">
        <v>0.14450589999999999</v>
      </c>
      <c r="CD204" s="22">
        <v>2.3805900000000001E-2</v>
      </c>
      <c r="CE204" s="22">
        <v>-4.1193199999999999E-2</v>
      </c>
      <c r="CF204" s="22">
        <v>-0.1495764</v>
      </c>
      <c r="CG204" s="22">
        <v>0.13164919999999999</v>
      </c>
      <c r="CH204" s="22">
        <v>1.0137500000000001E-2</v>
      </c>
      <c r="CI204" s="22">
        <v>-8.7712999999999999E-2</v>
      </c>
      <c r="CJ204" s="22">
        <v>0.1046965</v>
      </c>
      <c r="CK204" s="22">
        <v>-0.14655860000000001</v>
      </c>
      <c r="CL204" s="22">
        <v>0.1085015</v>
      </c>
      <c r="CM204" s="22">
        <v>0.11029360000000001</v>
      </c>
      <c r="CN204" s="22">
        <v>0.1727668</v>
      </c>
      <c r="CO204" s="22">
        <v>0.35941279999999998</v>
      </c>
      <c r="CP204" s="22">
        <v>0.23897840000000001</v>
      </c>
      <c r="CQ204" s="22">
        <v>0.16838330000000001</v>
      </c>
      <c r="CR204" s="22">
        <v>0.19530410000000001</v>
      </c>
      <c r="CS204" s="22">
        <v>8.5125199999999998E-2</v>
      </c>
      <c r="CT204" s="22">
        <v>0.13813900000000001</v>
      </c>
      <c r="CU204" s="22">
        <v>0.1869026</v>
      </c>
      <c r="CV204" s="22">
        <v>0.46447889999999997</v>
      </c>
      <c r="CW204" s="22">
        <v>2.0663999999999999E-3</v>
      </c>
      <c r="CX204" s="22">
        <v>4.5953099999999997E-2</v>
      </c>
      <c r="CY204" s="22">
        <v>0.12943299999999999</v>
      </c>
      <c r="CZ204" s="22">
        <v>3.0105799999999999E-2</v>
      </c>
      <c r="DA204" s="22">
        <v>0.2012698</v>
      </c>
      <c r="DB204" s="22">
        <v>5.7779499999999998E-2</v>
      </c>
      <c r="DC204" s="22">
        <v>4.0322999999999999E-3</v>
      </c>
      <c r="DD204" s="22">
        <v>-6.5657599999999997E-2</v>
      </c>
      <c r="DE204" s="22">
        <v>0.17344039999999999</v>
      </c>
      <c r="DF204" s="22">
        <v>6.0931100000000002E-2</v>
      </c>
      <c r="DG204" s="22">
        <v>-1.5609899999999999E-2</v>
      </c>
      <c r="DH204" s="22">
        <v>0.1904305</v>
      </c>
      <c r="DI204" s="22">
        <v>-1.43401E-2</v>
      </c>
      <c r="DJ204" s="22">
        <v>0.2164595</v>
      </c>
      <c r="DK204" s="22">
        <v>0.2039996</v>
      </c>
      <c r="DL204" s="22">
        <v>0.26594869999999998</v>
      </c>
      <c r="DM204" s="22">
        <v>0.49730970000000002</v>
      </c>
      <c r="DN204" s="22">
        <v>0.37983260000000002</v>
      </c>
      <c r="DO204" s="22">
        <v>0.33649190000000001</v>
      </c>
      <c r="DP204" s="22">
        <v>0.32678489999999999</v>
      </c>
      <c r="DQ204" s="22">
        <v>0.18256990000000001</v>
      </c>
      <c r="DR204" s="22">
        <v>0.2479538</v>
      </c>
      <c r="DS204" s="22">
        <v>0.26911269999999998</v>
      </c>
      <c r="DT204" s="22">
        <v>0.65889140000000002</v>
      </c>
      <c r="DU204" s="22">
        <v>6.2635099999999999E-2</v>
      </c>
      <c r="DV204" s="22">
        <v>9.0493299999999999E-2</v>
      </c>
      <c r="DW204" s="22">
        <v>0.20620669999999999</v>
      </c>
      <c r="DX204" s="22">
        <v>0.1154826</v>
      </c>
      <c r="DY204" s="22">
        <v>0.28322779999999997</v>
      </c>
      <c r="DZ204" s="22">
        <v>0.10683189999999999</v>
      </c>
      <c r="EA204" s="22">
        <v>6.9330699999999995E-2</v>
      </c>
      <c r="EB204" s="22">
        <v>5.5507800000000003E-2</v>
      </c>
      <c r="EC204" s="22">
        <v>0.23378019999999999</v>
      </c>
      <c r="ED204" s="22">
        <v>0.1342689</v>
      </c>
      <c r="EE204" s="22">
        <v>8.8495599999999994E-2</v>
      </c>
      <c r="EF204" s="22">
        <v>0.31421690000000002</v>
      </c>
      <c r="EG204" s="22">
        <v>0.17656240000000001</v>
      </c>
      <c r="EH204" s="22">
        <v>0.37233359999999999</v>
      </c>
      <c r="EI204" s="22">
        <v>0.33929609999999999</v>
      </c>
      <c r="EJ204" s="22">
        <v>0.40048859999999997</v>
      </c>
      <c r="EK204" s="22">
        <v>0.696411</v>
      </c>
      <c r="EL204" s="22">
        <v>0.5832039</v>
      </c>
      <c r="EM204" s="22">
        <v>0.57921420000000001</v>
      </c>
      <c r="EN204" s="22">
        <v>0.51662229999999998</v>
      </c>
      <c r="EO204" s="22">
        <v>0.32326450000000001</v>
      </c>
      <c r="EP204" s="22">
        <v>0.40650890000000001</v>
      </c>
      <c r="EQ204" s="22">
        <v>0.38781110000000002</v>
      </c>
      <c r="ER204" s="22">
        <v>0.93959210000000004</v>
      </c>
      <c r="ES204" s="22">
        <v>0.15008659999999999</v>
      </c>
      <c r="ET204" s="22">
        <v>0.1548023</v>
      </c>
      <c r="EU204" s="22">
        <v>58.03031</v>
      </c>
      <c r="EV204" s="22">
        <v>56.03031</v>
      </c>
      <c r="EW204" s="22">
        <v>55.96969</v>
      </c>
      <c r="EX204" s="22">
        <v>56.93938</v>
      </c>
      <c r="EY204" s="22">
        <v>57</v>
      </c>
      <c r="EZ204" s="22">
        <v>57</v>
      </c>
      <c r="FA204" s="22">
        <v>58.03031</v>
      </c>
      <c r="FB204" s="22">
        <v>59</v>
      </c>
      <c r="FC204" s="22">
        <v>59.06062</v>
      </c>
      <c r="FD204" s="22">
        <v>59.96969</v>
      </c>
      <c r="FE204" s="22">
        <v>60.09093</v>
      </c>
      <c r="FF204" s="22">
        <v>61.90907</v>
      </c>
      <c r="FG204" s="22">
        <v>59</v>
      </c>
      <c r="FH204" s="22">
        <v>57</v>
      </c>
      <c r="FI204" s="22">
        <v>57.06062</v>
      </c>
      <c r="FJ204" s="22">
        <v>57.96969</v>
      </c>
      <c r="FK204" s="22">
        <v>59</v>
      </c>
      <c r="FL204" s="22">
        <v>57.03031</v>
      </c>
      <c r="FM204" s="22">
        <v>57.06062</v>
      </c>
      <c r="FN204" s="22">
        <v>58.93938</v>
      </c>
      <c r="FO204" s="22">
        <v>58.87876</v>
      </c>
      <c r="FP204" s="22">
        <v>58.03031</v>
      </c>
      <c r="FQ204" s="22">
        <v>57.96969</v>
      </c>
      <c r="FR204" s="22">
        <v>56.93938</v>
      </c>
      <c r="FS204" s="22">
        <v>1.93587</v>
      </c>
      <c r="FT204" s="22">
        <v>8.8934700000000005E-2</v>
      </c>
      <c r="FU204" s="22">
        <v>0.19906450000000001</v>
      </c>
    </row>
    <row r="205" spans="1:177" x14ac:dyDescent="0.3">
      <c r="A205" s="13" t="s">
        <v>226</v>
      </c>
      <c r="B205" s="13" t="s">
        <v>199</v>
      </c>
      <c r="C205" s="13" t="s">
        <v>263</v>
      </c>
      <c r="D205" s="34" t="s">
        <v>251</v>
      </c>
      <c r="E205" s="23" t="s">
        <v>221</v>
      </c>
      <c r="F205" s="23">
        <v>1740</v>
      </c>
      <c r="G205" s="22">
        <v>0.79290930000000004</v>
      </c>
      <c r="H205" s="22">
        <v>0.62214119999999995</v>
      </c>
      <c r="I205" s="22">
        <v>0.61380789999999996</v>
      </c>
      <c r="J205" s="22">
        <v>0.4809872</v>
      </c>
      <c r="K205" s="22">
        <v>0.54938209999999998</v>
      </c>
      <c r="L205" s="22">
        <v>0.80494699999999997</v>
      </c>
      <c r="M205" s="22">
        <v>1.0437940000000001</v>
      </c>
      <c r="N205" s="22">
        <v>0.87768290000000004</v>
      </c>
      <c r="O205" s="22">
        <v>0.63211260000000002</v>
      </c>
      <c r="P205" s="22">
        <v>0.14683969999999999</v>
      </c>
      <c r="Q205" s="22">
        <v>0.40244049999999998</v>
      </c>
      <c r="R205" s="22">
        <v>0.49659360000000002</v>
      </c>
      <c r="S205" s="22">
        <v>0.38140400000000002</v>
      </c>
      <c r="T205" s="22">
        <v>0.27893309999999999</v>
      </c>
      <c r="U205" s="22">
        <v>9.1090299999999999E-2</v>
      </c>
      <c r="V205" s="22">
        <v>0.47627619999999998</v>
      </c>
      <c r="W205" s="22">
        <v>1.018305</v>
      </c>
      <c r="X205" s="22">
        <v>1.495066</v>
      </c>
      <c r="Y205" s="22">
        <v>1.578568</v>
      </c>
      <c r="Z205" s="22">
        <v>1.588689</v>
      </c>
      <c r="AA205" s="22">
        <v>1.4175789999999999</v>
      </c>
      <c r="AB205" s="22">
        <v>1.267825</v>
      </c>
      <c r="AC205" s="22">
        <v>1.045825</v>
      </c>
      <c r="AD205" s="22">
        <v>1.030276</v>
      </c>
      <c r="AE205" s="22">
        <v>-5.5823999999999999E-2</v>
      </c>
      <c r="AF205" s="22">
        <v>-0.27673639999999999</v>
      </c>
      <c r="AG205" s="22">
        <v>-0.15451709999999999</v>
      </c>
      <c r="AH205" s="22">
        <v>-0.42662689999999998</v>
      </c>
      <c r="AI205" s="22">
        <v>-0.2389377</v>
      </c>
      <c r="AJ205" s="22">
        <v>-2.0609999999999999E-3</v>
      </c>
      <c r="AK205" s="22">
        <v>8.9497699999999999E-2</v>
      </c>
      <c r="AL205" s="22">
        <v>-7.3080000000000003E-3</v>
      </c>
      <c r="AM205" s="22">
        <v>-0.16242529999999999</v>
      </c>
      <c r="AN205" s="22">
        <v>-0.38170969999999999</v>
      </c>
      <c r="AO205" s="22">
        <v>-0.38289190000000001</v>
      </c>
      <c r="AP205" s="22">
        <v>-0.31920900000000002</v>
      </c>
      <c r="AQ205" s="22">
        <v>-0.35402329999999999</v>
      </c>
      <c r="AR205" s="22">
        <v>-0.49472070000000001</v>
      </c>
      <c r="AS205" s="22">
        <v>-0.46143000000000001</v>
      </c>
      <c r="AT205" s="22">
        <v>-0.38897340000000002</v>
      </c>
      <c r="AU205" s="22">
        <v>-0.1802772</v>
      </c>
      <c r="AV205" s="22">
        <v>6.6149899999999998E-2</v>
      </c>
      <c r="AW205" s="22">
        <v>0.10336090000000001</v>
      </c>
      <c r="AX205" s="22">
        <v>0.15334139999999999</v>
      </c>
      <c r="AY205" s="22">
        <v>6.5474500000000005E-2</v>
      </c>
      <c r="AZ205" s="22">
        <v>1.7867000000000001E-2</v>
      </c>
      <c r="BA205" s="22">
        <v>-3.43276E-2</v>
      </c>
      <c r="BB205" s="22">
        <v>4.6782999999999998E-2</v>
      </c>
      <c r="BC205" s="22">
        <v>1.9319999999999999E-3</v>
      </c>
      <c r="BD205" s="22">
        <v>-0.15941900000000001</v>
      </c>
      <c r="BE205" s="22">
        <v>-8.9656E-2</v>
      </c>
      <c r="BF205" s="22">
        <v>-0.26249470000000003</v>
      </c>
      <c r="BG205" s="22">
        <v>-0.13760810000000001</v>
      </c>
      <c r="BH205" s="22">
        <v>6.1909499999999999E-2</v>
      </c>
      <c r="BI205" s="22">
        <v>0.1746231</v>
      </c>
      <c r="BJ205" s="22">
        <v>7.1205900000000003E-2</v>
      </c>
      <c r="BK205" s="22">
        <v>-6.9026400000000002E-2</v>
      </c>
      <c r="BL205" s="22">
        <v>-0.25249670000000002</v>
      </c>
      <c r="BM205" s="22">
        <v>-0.21770680000000001</v>
      </c>
      <c r="BN205" s="22">
        <v>-0.13680030000000001</v>
      </c>
      <c r="BO205" s="22">
        <v>-0.180786</v>
      </c>
      <c r="BP205" s="22">
        <v>-0.30697970000000002</v>
      </c>
      <c r="BQ205" s="22">
        <v>-0.30442089999999999</v>
      </c>
      <c r="BR205" s="22">
        <v>-0.2265083</v>
      </c>
      <c r="BS205" s="22">
        <v>-4.0392299999999999E-2</v>
      </c>
      <c r="BT205" s="22">
        <v>0.1913861</v>
      </c>
      <c r="BU205" s="22">
        <v>0.199823</v>
      </c>
      <c r="BV205" s="22">
        <v>0.24143529999999999</v>
      </c>
      <c r="BW205" s="22">
        <v>0.1437097</v>
      </c>
      <c r="BX205" s="22">
        <v>9.39696E-2</v>
      </c>
      <c r="BY205" s="22">
        <v>3.2359300000000001E-2</v>
      </c>
      <c r="BZ205" s="22">
        <v>0.14976229999999999</v>
      </c>
      <c r="CA205" s="22">
        <v>4.1933600000000001E-2</v>
      </c>
      <c r="CB205" s="22">
        <v>-7.8165399999999996E-2</v>
      </c>
      <c r="CC205" s="22">
        <v>-4.4733500000000002E-2</v>
      </c>
      <c r="CD205" s="22">
        <v>-0.14881720000000001</v>
      </c>
      <c r="CE205" s="22">
        <v>-6.7427500000000001E-2</v>
      </c>
      <c r="CF205" s="22">
        <v>0.1062153</v>
      </c>
      <c r="CG205" s="22">
        <v>0.2335807</v>
      </c>
      <c r="CH205" s="22">
        <v>0.12558430000000001</v>
      </c>
      <c r="CI205" s="22">
        <v>-4.3385999999999997E-3</v>
      </c>
      <c r="CJ205" s="22">
        <v>-0.16300419999999999</v>
      </c>
      <c r="CK205" s="22">
        <v>-0.1033</v>
      </c>
      <c r="CL205" s="22">
        <v>-1.0464599999999999E-2</v>
      </c>
      <c r="CM205" s="22">
        <v>-6.0802299999999997E-2</v>
      </c>
      <c r="CN205" s="22">
        <v>-0.17695089999999999</v>
      </c>
      <c r="CO205" s="22">
        <v>-0.19567689999999999</v>
      </c>
      <c r="CP205" s="22">
        <v>-0.1139855</v>
      </c>
      <c r="CQ205" s="22">
        <v>5.6491399999999997E-2</v>
      </c>
      <c r="CR205" s="22">
        <v>0.27812429999999999</v>
      </c>
      <c r="CS205" s="22">
        <v>0.26663229999999999</v>
      </c>
      <c r="CT205" s="22">
        <v>0.30244890000000002</v>
      </c>
      <c r="CU205" s="22">
        <v>0.19789509999999999</v>
      </c>
      <c r="CV205" s="22">
        <v>0.146678</v>
      </c>
      <c r="CW205" s="22">
        <v>7.8546400000000002E-2</v>
      </c>
      <c r="CX205" s="22">
        <v>0.22108549999999999</v>
      </c>
      <c r="CY205" s="22">
        <v>8.1935300000000003E-2</v>
      </c>
      <c r="CZ205" s="22">
        <v>3.0883E-3</v>
      </c>
      <c r="DA205" s="22">
        <v>1.8909999999999999E-4</v>
      </c>
      <c r="DB205" s="22">
        <v>-3.5139799999999999E-2</v>
      </c>
      <c r="DC205" s="22">
        <v>2.7531000000000001E-3</v>
      </c>
      <c r="DD205" s="22">
        <v>0.15052109999999999</v>
      </c>
      <c r="DE205" s="22">
        <v>0.29253829999999997</v>
      </c>
      <c r="DF205" s="22">
        <v>0.17996280000000001</v>
      </c>
      <c r="DG205" s="22">
        <v>6.0349199999999999E-2</v>
      </c>
      <c r="DH205" s="22">
        <v>-7.3511699999999999E-2</v>
      </c>
      <c r="DI205" s="22">
        <v>1.1106700000000001E-2</v>
      </c>
      <c r="DJ205" s="22">
        <v>0.1158711</v>
      </c>
      <c r="DK205" s="22">
        <v>5.9181400000000002E-2</v>
      </c>
      <c r="DL205" s="22">
        <v>-4.6922199999999997E-2</v>
      </c>
      <c r="DM205" s="22">
        <v>-8.6932999999999996E-2</v>
      </c>
      <c r="DN205" s="22">
        <v>-1.4626000000000001E-3</v>
      </c>
      <c r="DO205" s="22">
        <v>0.15337529999999999</v>
      </c>
      <c r="DP205" s="22">
        <v>0.36486249999999998</v>
      </c>
      <c r="DQ205" s="22">
        <v>0.3334416</v>
      </c>
      <c r="DR205" s="22">
        <v>0.36346250000000002</v>
      </c>
      <c r="DS205" s="22">
        <v>0.25208059999999999</v>
      </c>
      <c r="DT205" s="22">
        <v>0.19938639999999999</v>
      </c>
      <c r="DU205" s="22">
        <v>0.1247335</v>
      </c>
      <c r="DV205" s="22">
        <v>0.29240860000000002</v>
      </c>
      <c r="DW205" s="22">
        <v>0.13969129999999999</v>
      </c>
      <c r="DX205" s="22">
        <v>0.12040579999999999</v>
      </c>
      <c r="DY205" s="22">
        <v>6.50501E-2</v>
      </c>
      <c r="DZ205" s="22">
        <v>0.1289923</v>
      </c>
      <c r="EA205" s="22">
        <v>0.1040827</v>
      </c>
      <c r="EB205" s="22">
        <v>0.21449170000000001</v>
      </c>
      <c r="EC205" s="22">
        <v>0.37766369999999999</v>
      </c>
      <c r="ED205" s="22">
        <v>0.2584766</v>
      </c>
      <c r="EE205" s="22">
        <v>0.1537481</v>
      </c>
      <c r="EF205" s="22">
        <v>5.5701300000000002E-2</v>
      </c>
      <c r="EG205" s="22">
        <v>0.1762919</v>
      </c>
      <c r="EH205" s="22">
        <v>0.29827979999999998</v>
      </c>
      <c r="EI205" s="22">
        <v>0.23241880000000001</v>
      </c>
      <c r="EJ205" s="22">
        <v>0.14081879999999999</v>
      </c>
      <c r="EK205" s="22">
        <v>7.0076100000000002E-2</v>
      </c>
      <c r="EL205" s="22">
        <v>0.16100249999999999</v>
      </c>
      <c r="EM205" s="22">
        <v>0.29326010000000002</v>
      </c>
      <c r="EN205" s="22">
        <v>0.4900987</v>
      </c>
      <c r="EO205" s="22">
        <v>0.4299037</v>
      </c>
      <c r="EP205" s="22">
        <v>0.45155640000000002</v>
      </c>
      <c r="EQ205" s="22">
        <v>0.33031569999999999</v>
      </c>
      <c r="ER205" s="22">
        <v>0.27548899999999998</v>
      </c>
      <c r="ES205" s="22">
        <v>0.19142039999999999</v>
      </c>
      <c r="ET205" s="22">
        <v>0.39538790000000001</v>
      </c>
      <c r="EU205" s="22">
        <v>53.988230000000001</v>
      </c>
      <c r="EV205" s="22">
        <v>52.990589999999997</v>
      </c>
      <c r="EW205" s="22">
        <v>51.995289999999997</v>
      </c>
      <c r="EX205" s="22">
        <v>52.992939999999997</v>
      </c>
      <c r="EY205" s="22">
        <v>53.990589999999997</v>
      </c>
      <c r="EZ205" s="22">
        <v>53.992939999999997</v>
      </c>
      <c r="FA205" s="22">
        <v>54.990589999999997</v>
      </c>
      <c r="FB205" s="22">
        <v>54.992939999999997</v>
      </c>
      <c r="FC205" s="22">
        <v>56.988230000000001</v>
      </c>
      <c r="FD205" s="22">
        <v>55.990589999999997</v>
      </c>
      <c r="FE205" s="22">
        <v>56.988230000000001</v>
      </c>
      <c r="FF205" s="22">
        <v>54.995289999999997</v>
      </c>
      <c r="FG205" s="22">
        <v>54.992939999999997</v>
      </c>
      <c r="FH205" s="22">
        <v>54.992939999999997</v>
      </c>
      <c r="FI205" s="22">
        <v>53.995289999999997</v>
      </c>
      <c r="FJ205" s="22">
        <v>53.990589999999997</v>
      </c>
      <c r="FK205" s="22">
        <v>54.985880000000002</v>
      </c>
      <c r="FL205" s="22">
        <v>53.990589999999997</v>
      </c>
      <c r="FM205" s="22">
        <v>52.992939999999997</v>
      </c>
      <c r="FN205" s="22">
        <v>52.992939999999997</v>
      </c>
      <c r="FO205" s="22">
        <v>53.983530000000002</v>
      </c>
      <c r="FP205" s="22">
        <v>52.990589999999997</v>
      </c>
      <c r="FQ205" s="22">
        <v>52.988230000000001</v>
      </c>
      <c r="FR205" s="22">
        <v>51.990589999999997</v>
      </c>
      <c r="FS205" s="22">
        <v>1.8730819999999999</v>
      </c>
      <c r="FT205" s="22">
        <v>0.1099816</v>
      </c>
      <c r="FU205" s="22">
        <v>0.1088007</v>
      </c>
    </row>
    <row r="206" spans="1:177" x14ac:dyDescent="0.3">
      <c r="A206" s="13" t="s">
        <v>226</v>
      </c>
      <c r="B206" s="13" t="s">
        <v>199</v>
      </c>
      <c r="C206" s="13" t="s">
        <v>263</v>
      </c>
      <c r="D206" s="34" t="s">
        <v>240</v>
      </c>
      <c r="E206" s="23" t="s">
        <v>219</v>
      </c>
      <c r="F206" s="23">
        <v>3150</v>
      </c>
      <c r="G206" s="22">
        <v>0.74765870000000001</v>
      </c>
      <c r="H206" s="22">
        <v>0.69607929999999996</v>
      </c>
      <c r="I206" s="22">
        <v>0.62046509999999999</v>
      </c>
      <c r="J206" s="22">
        <v>0.63018300000000005</v>
      </c>
      <c r="K206" s="22">
        <v>0.611151</v>
      </c>
      <c r="L206" s="22">
        <v>0.64633609999999997</v>
      </c>
      <c r="M206" s="22">
        <v>0.77413080000000001</v>
      </c>
      <c r="N206" s="22">
        <v>0.71817500000000001</v>
      </c>
      <c r="O206" s="22">
        <v>0.26990029999999998</v>
      </c>
      <c r="P206" s="22">
        <v>-0.29942099999999999</v>
      </c>
      <c r="Q206" s="22">
        <v>-0.87620690000000001</v>
      </c>
      <c r="R206" s="22">
        <v>-1.276303</v>
      </c>
      <c r="S206" s="22">
        <v>-1.348344</v>
      </c>
      <c r="T206" s="22">
        <v>-1.302163</v>
      </c>
      <c r="U206" s="22">
        <v>-1.003959</v>
      </c>
      <c r="V206" s="22">
        <v>-0.47820980000000002</v>
      </c>
      <c r="W206" s="22">
        <v>0.2301224</v>
      </c>
      <c r="X206" s="22">
        <v>0.89277200000000001</v>
      </c>
      <c r="Y206" s="22">
        <v>1.228281</v>
      </c>
      <c r="Z206" s="22">
        <v>1.288581</v>
      </c>
      <c r="AA206" s="22">
        <v>1.2696940000000001</v>
      </c>
      <c r="AB206" s="22">
        <v>1.1575949999999999</v>
      </c>
      <c r="AC206" s="22">
        <v>0.98945209999999995</v>
      </c>
      <c r="AD206" s="22">
        <v>0.81427970000000005</v>
      </c>
      <c r="AE206" s="22">
        <v>-0.1101671</v>
      </c>
      <c r="AF206" s="22">
        <v>-9.7037100000000001E-2</v>
      </c>
      <c r="AG206" s="22">
        <v>-0.13658790000000001</v>
      </c>
      <c r="AH206" s="22">
        <v>-6.3973600000000005E-2</v>
      </c>
      <c r="AI206" s="22">
        <v>-4.6823099999999999E-2</v>
      </c>
      <c r="AJ206" s="22">
        <v>-3.2706800000000001E-2</v>
      </c>
      <c r="AK206" s="22">
        <v>-1.6441399999999998E-2</v>
      </c>
      <c r="AL206" s="22">
        <v>-3.1771399999999998E-2</v>
      </c>
      <c r="AM206" s="22">
        <v>-6.6323999999999994E-2</v>
      </c>
      <c r="AN206" s="22">
        <v>-9.2269100000000007E-2</v>
      </c>
      <c r="AO206" s="22">
        <v>-0.13301679999999999</v>
      </c>
      <c r="AP206" s="22">
        <v>-0.1709755</v>
      </c>
      <c r="AQ206" s="22">
        <v>-0.1171956</v>
      </c>
      <c r="AR206" s="22">
        <v>-0.1060724</v>
      </c>
      <c r="AS206" s="22">
        <v>-0.1077767</v>
      </c>
      <c r="AT206" s="22">
        <v>-5.3355300000000001E-2</v>
      </c>
      <c r="AU206" s="22">
        <v>3.5591100000000001E-2</v>
      </c>
      <c r="AV206" s="22">
        <v>7.2259199999999996E-2</v>
      </c>
      <c r="AW206" s="22">
        <v>4.2914599999999997E-2</v>
      </c>
      <c r="AX206" s="22">
        <v>4.1842499999999998E-2</v>
      </c>
      <c r="AY206" s="22">
        <v>5.5236100000000003E-2</v>
      </c>
      <c r="AZ206" s="22">
        <v>1.4144199999999999E-2</v>
      </c>
      <c r="BA206" s="22">
        <v>-2.02723E-2</v>
      </c>
      <c r="BB206" s="22">
        <v>-7.2919999999999999E-2</v>
      </c>
      <c r="BC206" s="22">
        <v>-7.04235E-2</v>
      </c>
      <c r="BD206" s="22">
        <v>-5.9398100000000002E-2</v>
      </c>
      <c r="BE206" s="22">
        <v>-9.2503299999999997E-2</v>
      </c>
      <c r="BF206" s="22">
        <v>-3.44176E-2</v>
      </c>
      <c r="BG206" s="22">
        <v>-2.3986299999999999E-2</v>
      </c>
      <c r="BH206" s="22">
        <v>-1.2049000000000001E-2</v>
      </c>
      <c r="BI206" s="22">
        <v>8.5930999999999993E-3</v>
      </c>
      <c r="BJ206" s="22">
        <v>-2.4459E-3</v>
      </c>
      <c r="BK206" s="22">
        <v>-3.4014000000000003E-2</v>
      </c>
      <c r="BL206" s="22">
        <v>-5.1552000000000001E-2</v>
      </c>
      <c r="BM206" s="22">
        <v>-8.1184599999999996E-2</v>
      </c>
      <c r="BN206" s="22">
        <v>-0.1126574</v>
      </c>
      <c r="BO206" s="22">
        <v>-6.2794500000000003E-2</v>
      </c>
      <c r="BP206" s="22">
        <v>-5.2349800000000002E-2</v>
      </c>
      <c r="BQ206" s="22">
        <v>-5.3454700000000001E-2</v>
      </c>
      <c r="BR206" s="22">
        <v>3.2452000000000002E-3</v>
      </c>
      <c r="BS206" s="22">
        <v>9.1801199999999999E-2</v>
      </c>
      <c r="BT206" s="22">
        <v>0.1244884</v>
      </c>
      <c r="BU206" s="22">
        <v>9.5326499999999995E-2</v>
      </c>
      <c r="BV206" s="22">
        <v>9.2081999999999997E-2</v>
      </c>
      <c r="BW206" s="22">
        <v>0.1012545</v>
      </c>
      <c r="BX206" s="22">
        <v>5.9528699999999997E-2</v>
      </c>
      <c r="BY206" s="22">
        <v>2.5068199999999999E-2</v>
      </c>
      <c r="BZ206" s="22">
        <v>-3.0830099999999999E-2</v>
      </c>
      <c r="CA206" s="22">
        <v>-4.2897299999999999E-2</v>
      </c>
      <c r="CB206" s="22">
        <v>-3.3329499999999998E-2</v>
      </c>
      <c r="CC206" s="22">
        <v>-6.1970400000000002E-2</v>
      </c>
      <c r="CD206" s="22">
        <v>-1.39472E-2</v>
      </c>
      <c r="CE206" s="22">
        <v>-8.1697000000000002E-3</v>
      </c>
      <c r="CF206" s="22">
        <v>2.2585000000000001E-3</v>
      </c>
      <c r="CG206" s="22">
        <v>2.5932E-2</v>
      </c>
      <c r="CH206" s="22">
        <v>1.78648E-2</v>
      </c>
      <c r="CI206" s="22">
        <v>-1.1636199999999999E-2</v>
      </c>
      <c r="CJ206" s="22">
        <v>-2.3351500000000001E-2</v>
      </c>
      <c r="CK206" s="22">
        <v>-4.5285699999999998E-2</v>
      </c>
      <c r="CL206" s="22">
        <v>-7.2266399999999995E-2</v>
      </c>
      <c r="CM206" s="22">
        <v>-2.51165E-2</v>
      </c>
      <c r="CN206" s="22">
        <v>-1.5141699999999999E-2</v>
      </c>
      <c r="CO206" s="22">
        <v>-1.5831499999999998E-2</v>
      </c>
      <c r="CP206" s="22">
        <v>4.2446499999999998E-2</v>
      </c>
      <c r="CQ206" s="22">
        <v>0.13073219999999999</v>
      </c>
      <c r="CR206" s="22">
        <v>0.16066220000000001</v>
      </c>
      <c r="CS206" s="22">
        <v>0.13162670000000001</v>
      </c>
      <c r="CT206" s="22">
        <v>0.12687760000000001</v>
      </c>
      <c r="CU206" s="22">
        <v>0.13312669999999999</v>
      </c>
      <c r="CV206" s="22">
        <v>9.0961899999999998E-2</v>
      </c>
      <c r="CW206" s="22">
        <v>5.6470899999999997E-2</v>
      </c>
      <c r="CX206" s="22">
        <v>-1.6788E-3</v>
      </c>
      <c r="CY206" s="22">
        <v>-1.5370999999999999E-2</v>
      </c>
      <c r="CZ206" s="22">
        <v>-7.2608000000000004E-3</v>
      </c>
      <c r="DA206" s="22">
        <v>-3.1437600000000003E-2</v>
      </c>
      <c r="DB206" s="22">
        <v>6.5231999999999998E-3</v>
      </c>
      <c r="DC206" s="22">
        <v>7.6470000000000002E-3</v>
      </c>
      <c r="DD206" s="22">
        <v>1.6566000000000001E-2</v>
      </c>
      <c r="DE206" s="22">
        <v>4.3270799999999998E-2</v>
      </c>
      <c r="DF206" s="22">
        <v>3.8175500000000001E-2</v>
      </c>
      <c r="DG206" s="22">
        <v>1.07416E-2</v>
      </c>
      <c r="DH206" s="22">
        <v>4.849E-3</v>
      </c>
      <c r="DI206" s="22">
        <v>-9.3868000000000007E-3</v>
      </c>
      <c r="DJ206" s="22">
        <v>-3.1875500000000001E-2</v>
      </c>
      <c r="DK206" s="22">
        <v>1.2561599999999999E-2</v>
      </c>
      <c r="DL206" s="22">
        <v>2.20663E-2</v>
      </c>
      <c r="DM206" s="22">
        <v>2.1791700000000001E-2</v>
      </c>
      <c r="DN206" s="22">
        <v>8.1647800000000006E-2</v>
      </c>
      <c r="DO206" s="22">
        <v>0.16966310000000001</v>
      </c>
      <c r="DP206" s="22">
        <v>0.19683600000000001</v>
      </c>
      <c r="DQ206" s="22">
        <v>0.16792699999999999</v>
      </c>
      <c r="DR206" s="22">
        <v>0.16167329999999999</v>
      </c>
      <c r="DS206" s="22">
        <v>0.1649989</v>
      </c>
      <c r="DT206" s="22">
        <v>0.12239510000000001</v>
      </c>
      <c r="DU206" s="22">
        <v>8.7873699999999999E-2</v>
      </c>
      <c r="DV206" s="22">
        <v>2.74725E-2</v>
      </c>
      <c r="DW206" s="22">
        <v>2.4372499999999998E-2</v>
      </c>
      <c r="DX206" s="22">
        <v>3.0378100000000002E-2</v>
      </c>
      <c r="DY206" s="22">
        <v>1.2647E-2</v>
      </c>
      <c r="DZ206" s="22">
        <v>3.6079199999999999E-2</v>
      </c>
      <c r="EA206" s="22">
        <v>3.0483699999999999E-2</v>
      </c>
      <c r="EB206" s="22">
        <v>3.7223800000000001E-2</v>
      </c>
      <c r="EC206" s="22">
        <v>6.8305400000000002E-2</v>
      </c>
      <c r="ED206" s="22">
        <v>6.7501000000000005E-2</v>
      </c>
      <c r="EE206" s="22">
        <v>4.3051600000000002E-2</v>
      </c>
      <c r="EF206" s="22">
        <v>4.5566000000000002E-2</v>
      </c>
      <c r="EG206" s="22">
        <v>4.2445499999999997E-2</v>
      </c>
      <c r="EH206" s="22">
        <v>2.64427E-2</v>
      </c>
      <c r="EI206" s="22">
        <v>6.69627E-2</v>
      </c>
      <c r="EJ206" s="22">
        <v>7.5788900000000006E-2</v>
      </c>
      <c r="EK206" s="22">
        <v>7.6113600000000003E-2</v>
      </c>
      <c r="EL206" s="22">
        <v>0.13824819999999999</v>
      </c>
      <c r="EM206" s="22">
        <v>0.2258733</v>
      </c>
      <c r="EN206" s="22">
        <v>0.24906519999999999</v>
      </c>
      <c r="EO206" s="22">
        <v>0.2203388</v>
      </c>
      <c r="EP206" s="22">
        <v>0.21191270000000001</v>
      </c>
      <c r="EQ206" s="22">
        <v>0.21101729999999999</v>
      </c>
      <c r="ER206" s="22">
        <v>0.1677796</v>
      </c>
      <c r="ES206" s="22">
        <v>0.1332142</v>
      </c>
      <c r="ET206" s="22">
        <v>6.9562399999999996E-2</v>
      </c>
      <c r="EU206" s="22">
        <v>58.964019999999998</v>
      </c>
      <c r="EV206" s="22">
        <v>58.335500000000003</v>
      </c>
      <c r="EW206" s="22">
        <v>57.775210000000001</v>
      </c>
      <c r="EX206" s="22">
        <v>57.330800000000004</v>
      </c>
      <c r="EY206" s="22">
        <v>56.806379999999997</v>
      </c>
      <c r="EZ206" s="22">
        <v>56.897539999999999</v>
      </c>
      <c r="FA206" s="22">
        <v>56.097459999999998</v>
      </c>
      <c r="FB206" s="22">
        <v>55.936399999999999</v>
      </c>
      <c r="FC206" s="22">
        <v>59.21716</v>
      </c>
      <c r="FD206" s="22">
        <v>64.976020000000005</v>
      </c>
      <c r="FE206" s="22">
        <v>69.823340000000002</v>
      </c>
      <c r="FF206" s="22">
        <v>73.966250000000002</v>
      </c>
      <c r="FG206" s="22">
        <v>76.273899999999998</v>
      </c>
      <c r="FH206" s="22">
        <v>76.831739999999996</v>
      </c>
      <c r="FI206" s="22">
        <v>77.194789999999998</v>
      </c>
      <c r="FJ206" s="22">
        <v>76.205839999999995</v>
      </c>
      <c r="FK206" s="22">
        <v>74.891620000000003</v>
      </c>
      <c r="FL206" s="22">
        <v>72.869789999999995</v>
      </c>
      <c r="FM206" s="22">
        <v>69.172619999999995</v>
      </c>
      <c r="FN206" s="22">
        <v>65.193640000000002</v>
      </c>
      <c r="FO206" s="22">
        <v>63.210790000000003</v>
      </c>
      <c r="FP206" s="22">
        <v>61.641309999999997</v>
      </c>
      <c r="FQ206" s="22">
        <v>60.166809999999998</v>
      </c>
      <c r="FR206" s="22">
        <v>59.542250000000003</v>
      </c>
      <c r="FS206" s="22">
        <v>0.77026090000000003</v>
      </c>
      <c r="FT206" s="22">
        <v>3.7102099999999999E-2</v>
      </c>
      <c r="FU206" s="22">
        <v>5.8650099999999997E-2</v>
      </c>
    </row>
    <row r="207" spans="1:177" x14ac:dyDescent="0.3">
      <c r="A207" s="13" t="s">
        <v>226</v>
      </c>
      <c r="B207" s="13" t="s">
        <v>199</v>
      </c>
      <c r="C207" s="13" t="s">
        <v>263</v>
      </c>
      <c r="D207" s="34" t="s">
        <v>240</v>
      </c>
      <c r="E207" s="23" t="s">
        <v>220</v>
      </c>
      <c r="F207" s="23">
        <v>1578</v>
      </c>
      <c r="G207" s="22">
        <v>0.78449139999999995</v>
      </c>
      <c r="H207" s="22">
        <v>0.73226740000000001</v>
      </c>
      <c r="I207" s="22">
        <v>0.71332980000000001</v>
      </c>
      <c r="J207" s="22">
        <v>0.6595858</v>
      </c>
      <c r="K207" s="22">
        <v>0.62589729999999999</v>
      </c>
      <c r="L207" s="22">
        <v>0.63376750000000004</v>
      </c>
      <c r="M207" s="22">
        <v>0.73568999999999996</v>
      </c>
      <c r="N207" s="22">
        <v>0.66028469999999995</v>
      </c>
      <c r="O207" s="22">
        <v>0.31058479999999999</v>
      </c>
      <c r="P207" s="22">
        <v>-0.18783549999999999</v>
      </c>
      <c r="Q207" s="22">
        <v>-0.71905019999999997</v>
      </c>
      <c r="R207" s="22">
        <v>-1.134803</v>
      </c>
      <c r="S207" s="22">
        <v>-1.1600470000000001</v>
      </c>
      <c r="T207" s="22">
        <v>-1.1199140000000001</v>
      </c>
      <c r="U207" s="22">
        <v>-0.80019070000000003</v>
      </c>
      <c r="V207" s="22">
        <v>-0.28326129999999999</v>
      </c>
      <c r="W207" s="22">
        <v>0.2746345</v>
      </c>
      <c r="X207" s="22">
        <v>0.88233379999999995</v>
      </c>
      <c r="Y207" s="22">
        <v>1.216402</v>
      </c>
      <c r="Z207" s="22">
        <v>1.2409479999999999</v>
      </c>
      <c r="AA207" s="22">
        <v>1.2462629999999999</v>
      </c>
      <c r="AB207" s="22">
        <v>1.1485559999999999</v>
      </c>
      <c r="AC207" s="22">
        <v>0.97653140000000005</v>
      </c>
      <c r="AD207" s="22">
        <v>0.78960280000000005</v>
      </c>
      <c r="AE207" s="22">
        <v>-0.141957</v>
      </c>
      <c r="AF207" s="22">
        <v>-0.14170669999999999</v>
      </c>
      <c r="AG207" s="22">
        <v>-8.8798100000000005E-2</v>
      </c>
      <c r="AH207" s="22">
        <v>-6.1339699999999997E-2</v>
      </c>
      <c r="AI207" s="22">
        <v>-4.1032800000000001E-2</v>
      </c>
      <c r="AJ207" s="22">
        <v>-4.9076099999999998E-2</v>
      </c>
      <c r="AK207" s="22">
        <v>-4.8293799999999998E-2</v>
      </c>
      <c r="AL207" s="22">
        <v>-0.1141934</v>
      </c>
      <c r="AM207" s="22">
        <v>-0.1323039</v>
      </c>
      <c r="AN207" s="22">
        <v>-0.1849353</v>
      </c>
      <c r="AO207" s="22">
        <v>-0.2585925</v>
      </c>
      <c r="AP207" s="22">
        <v>-0.33892919999999999</v>
      </c>
      <c r="AQ207" s="22">
        <v>-0.19515199999999999</v>
      </c>
      <c r="AR207" s="22">
        <v>-0.16244349999999999</v>
      </c>
      <c r="AS207" s="22">
        <v>-9.5324000000000006E-2</v>
      </c>
      <c r="AT207" s="22">
        <v>1.4392000000000001E-3</v>
      </c>
      <c r="AU207" s="22">
        <v>1.1975299999999999E-2</v>
      </c>
      <c r="AV207" s="22">
        <v>4.21512E-2</v>
      </c>
      <c r="AW207" s="22">
        <v>4.4653000000000002E-3</v>
      </c>
      <c r="AX207" s="22">
        <v>-6.4786700000000003E-2</v>
      </c>
      <c r="AY207" s="22">
        <v>-1.03567E-2</v>
      </c>
      <c r="AZ207" s="22">
        <v>-3.5646499999999998E-2</v>
      </c>
      <c r="BA207" s="22">
        <v>-7.1808999999999998E-2</v>
      </c>
      <c r="BB207" s="22">
        <v>-0.1319015</v>
      </c>
      <c r="BC207" s="22">
        <v>-7.76752E-2</v>
      </c>
      <c r="BD207" s="22">
        <v>-7.2323499999999999E-2</v>
      </c>
      <c r="BE207" s="22">
        <v>-2.7025500000000001E-2</v>
      </c>
      <c r="BF207" s="22">
        <v>-1.7784299999999999E-2</v>
      </c>
      <c r="BG207" s="22">
        <v>-7.5794E-3</v>
      </c>
      <c r="BH207" s="22">
        <v>-1.47323E-2</v>
      </c>
      <c r="BI207" s="22">
        <v>-1.4637900000000001E-2</v>
      </c>
      <c r="BJ207" s="22">
        <v>-7.3263999999999996E-2</v>
      </c>
      <c r="BK207" s="22">
        <v>-7.1783E-2</v>
      </c>
      <c r="BL207" s="22">
        <v>-0.1076999</v>
      </c>
      <c r="BM207" s="22">
        <v>-0.15959400000000001</v>
      </c>
      <c r="BN207" s="22">
        <v>-0.22887830000000001</v>
      </c>
      <c r="BO207" s="22">
        <v>-0.1148477</v>
      </c>
      <c r="BP207" s="22">
        <v>-9.3749899999999997E-2</v>
      </c>
      <c r="BQ207" s="22">
        <v>-3.5020200000000001E-2</v>
      </c>
      <c r="BR207" s="22">
        <v>5.84328E-2</v>
      </c>
      <c r="BS207" s="22">
        <v>6.8435099999999999E-2</v>
      </c>
      <c r="BT207" s="22">
        <v>0.1045465</v>
      </c>
      <c r="BU207" s="22">
        <v>8.4245100000000003E-2</v>
      </c>
      <c r="BV207" s="22">
        <v>2.7688899999999999E-2</v>
      </c>
      <c r="BW207" s="22">
        <v>6.8994200000000006E-2</v>
      </c>
      <c r="BX207" s="22">
        <v>4.1904400000000001E-2</v>
      </c>
      <c r="BY207" s="22">
        <v>4.3679999999999999E-4</v>
      </c>
      <c r="BZ207" s="22">
        <v>-6.8903400000000004E-2</v>
      </c>
      <c r="CA207" s="22">
        <v>-3.3153799999999997E-2</v>
      </c>
      <c r="CB207" s="22">
        <v>-2.4268999999999999E-2</v>
      </c>
      <c r="CC207" s="22">
        <v>1.5758000000000001E-2</v>
      </c>
      <c r="CD207" s="22">
        <v>1.2382000000000001E-2</v>
      </c>
      <c r="CE207" s="22">
        <v>1.5590400000000001E-2</v>
      </c>
      <c r="CF207" s="22">
        <v>9.0539999999999995E-3</v>
      </c>
      <c r="CG207" s="22">
        <v>8.6721000000000003E-3</v>
      </c>
      <c r="CH207" s="22">
        <v>-4.4916499999999998E-2</v>
      </c>
      <c r="CI207" s="22">
        <v>-2.9866400000000001E-2</v>
      </c>
      <c r="CJ207" s="22">
        <v>-5.4206900000000002E-2</v>
      </c>
      <c r="CK207" s="22">
        <v>-9.1027899999999995E-2</v>
      </c>
      <c r="CL207" s="22">
        <v>-0.1526573</v>
      </c>
      <c r="CM207" s="22">
        <v>-5.92291E-2</v>
      </c>
      <c r="CN207" s="22">
        <v>-4.6172900000000003E-2</v>
      </c>
      <c r="CO207" s="22">
        <v>6.7460000000000003E-3</v>
      </c>
      <c r="CP207" s="22">
        <v>9.7906499999999994E-2</v>
      </c>
      <c r="CQ207" s="22">
        <v>0.10753890000000001</v>
      </c>
      <c r="CR207" s="22">
        <v>0.14776130000000001</v>
      </c>
      <c r="CS207" s="22">
        <v>0.13950029999999999</v>
      </c>
      <c r="CT207" s="22">
        <v>9.1737200000000005E-2</v>
      </c>
      <c r="CU207" s="22">
        <v>0.1239524</v>
      </c>
      <c r="CV207" s="22">
        <v>9.5615900000000004E-2</v>
      </c>
      <c r="CW207" s="22">
        <v>5.0474100000000001E-2</v>
      </c>
      <c r="CX207" s="22">
        <v>-2.5271100000000001E-2</v>
      </c>
      <c r="CY207" s="22">
        <v>1.13676E-2</v>
      </c>
      <c r="CZ207" s="22">
        <v>2.3785500000000001E-2</v>
      </c>
      <c r="DA207" s="22">
        <v>5.8541500000000003E-2</v>
      </c>
      <c r="DB207" s="22">
        <v>4.2548299999999997E-2</v>
      </c>
      <c r="DC207" s="22">
        <v>3.8760099999999999E-2</v>
      </c>
      <c r="DD207" s="22">
        <v>3.2840399999999999E-2</v>
      </c>
      <c r="DE207" s="22">
        <v>3.1981999999999997E-2</v>
      </c>
      <c r="DF207" s="22">
        <v>-1.6568900000000001E-2</v>
      </c>
      <c r="DG207" s="22">
        <v>1.20502E-2</v>
      </c>
      <c r="DH207" s="22">
        <v>-7.138E-4</v>
      </c>
      <c r="DI207" s="22">
        <v>-2.2461700000000001E-2</v>
      </c>
      <c r="DJ207" s="22">
        <v>-7.6436400000000002E-2</v>
      </c>
      <c r="DK207" s="22">
        <v>-3.6105999999999998E-3</v>
      </c>
      <c r="DL207" s="22">
        <v>1.4040999999999999E-3</v>
      </c>
      <c r="DM207" s="22">
        <v>4.8512199999999998E-2</v>
      </c>
      <c r="DN207" s="22">
        <v>0.1373801</v>
      </c>
      <c r="DO207" s="22">
        <v>0.14664279999999999</v>
      </c>
      <c r="DP207" s="22">
        <v>0.19097620000000001</v>
      </c>
      <c r="DQ207" s="22">
        <v>0.1947556</v>
      </c>
      <c r="DR207" s="22">
        <v>0.15578549999999999</v>
      </c>
      <c r="DS207" s="22">
        <v>0.17891070000000001</v>
      </c>
      <c r="DT207" s="22">
        <v>0.1493274</v>
      </c>
      <c r="DU207" s="22">
        <v>0.1005113</v>
      </c>
      <c r="DV207" s="22">
        <v>1.8361200000000001E-2</v>
      </c>
      <c r="DW207" s="22">
        <v>7.5649400000000006E-2</v>
      </c>
      <c r="DX207" s="22">
        <v>9.3168600000000004E-2</v>
      </c>
      <c r="DY207" s="22">
        <v>0.12031409999999999</v>
      </c>
      <c r="DZ207" s="22">
        <v>8.6103700000000005E-2</v>
      </c>
      <c r="EA207" s="22">
        <v>7.22135E-2</v>
      </c>
      <c r="EB207" s="22">
        <v>6.7184199999999999E-2</v>
      </c>
      <c r="EC207" s="22">
        <v>6.5637899999999999E-2</v>
      </c>
      <c r="ED207" s="22">
        <v>2.43605E-2</v>
      </c>
      <c r="EE207" s="22">
        <v>7.2571099999999999E-2</v>
      </c>
      <c r="EF207" s="22">
        <v>7.6521699999999998E-2</v>
      </c>
      <c r="EG207" s="22">
        <v>7.6536800000000002E-2</v>
      </c>
      <c r="EH207" s="22">
        <v>3.3614499999999999E-2</v>
      </c>
      <c r="EI207" s="22">
        <v>7.6693800000000006E-2</v>
      </c>
      <c r="EJ207" s="22">
        <v>7.0097800000000002E-2</v>
      </c>
      <c r="EK207" s="22">
        <v>0.108816</v>
      </c>
      <c r="EL207" s="22">
        <v>0.19437380000000001</v>
      </c>
      <c r="EM207" s="22">
        <v>0.20310259999999999</v>
      </c>
      <c r="EN207" s="22">
        <v>0.25337150000000003</v>
      </c>
      <c r="EO207" s="22">
        <v>0.27453539999999998</v>
      </c>
      <c r="EP207" s="22">
        <v>0.24826110000000001</v>
      </c>
      <c r="EQ207" s="22">
        <v>0.25826159999999998</v>
      </c>
      <c r="ER207" s="22">
        <v>0.2268783</v>
      </c>
      <c r="ES207" s="22">
        <v>0.1727572</v>
      </c>
      <c r="ET207" s="22">
        <v>8.1359399999999998E-2</v>
      </c>
      <c r="EU207" s="22">
        <v>62.135620000000003</v>
      </c>
      <c r="EV207" s="22">
        <v>62.042810000000003</v>
      </c>
      <c r="EW207" s="22">
        <v>61.099249999999998</v>
      </c>
      <c r="EX207" s="22">
        <v>60.811520000000002</v>
      </c>
      <c r="EY207" s="22">
        <v>60.535339999999998</v>
      </c>
      <c r="EZ207" s="22">
        <v>60.879280000000001</v>
      </c>
      <c r="FA207" s="22">
        <v>59.9</v>
      </c>
      <c r="FB207" s="22">
        <v>59.67174</v>
      </c>
      <c r="FC207" s="22">
        <v>61.967309999999998</v>
      </c>
      <c r="FD207" s="22">
        <v>65.711590000000001</v>
      </c>
      <c r="FE207" s="22">
        <v>69.501320000000007</v>
      </c>
      <c r="FF207" s="22">
        <v>73.431920000000005</v>
      </c>
      <c r="FG207" s="22">
        <v>75.795699999999997</v>
      </c>
      <c r="FH207" s="22">
        <v>75.860200000000006</v>
      </c>
      <c r="FI207" s="22">
        <v>75.510890000000003</v>
      </c>
      <c r="FJ207" s="22">
        <v>74.524069999999995</v>
      </c>
      <c r="FK207" s="22">
        <v>73.761589999999998</v>
      </c>
      <c r="FL207" s="22">
        <v>72.037279999999996</v>
      </c>
      <c r="FM207" s="22">
        <v>69.247699999999995</v>
      </c>
      <c r="FN207" s="22">
        <v>66.317490000000006</v>
      </c>
      <c r="FO207" s="22">
        <v>65.332400000000007</v>
      </c>
      <c r="FP207" s="22">
        <v>64.135300000000001</v>
      </c>
      <c r="FQ207" s="22">
        <v>63.113770000000002</v>
      </c>
      <c r="FR207" s="22">
        <v>62.55124</v>
      </c>
      <c r="FS207" s="22">
        <v>0.82841609999999999</v>
      </c>
      <c r="FT207" s="22">
        <v>4.3669100000000002E-2</v>
      </c>
      <c r="FU207" s="22">
        <v>8.7046200000000004E-2</v>
      </c>
    </row>
    <row r="208" spans="1:177" x14ac:dyDescent="0.3">
      <c r="A208" s="13" t="s">
        <v>226</v>
      </c>
      <c r="B208" s="13" t="s">
        <v>199</v>
      </c>
      <c r="C208" s="13" t="s">
        <v>263</v>
      </c>
      <c r="D208" s="34" t="s">
        <v>240</v>
      </c>
      <c r="E208" s="23" t="s">
        <v>221</v>
      </c>
      <c r="F208" s="23">
        <v>1572</v>
      </c>
      <c r="G208" s="22">
        <v>0.7198426</v>
      </c>
      <c r="H208" s="22">
        <v>0.66549100000000005</v>
      </c>
      <c r="I208" s="22">
        <v>0.55317970000000005</v>
      </c>
      <c r="J208" s="22">
        <v>0.60961989999999999</v>
      </c>
      <c r="K208" s="22">
        <v>0.60369830000000002</v>
      </c>
      <c r="L208" s="22">
        <v>0.66257949999999999</v>
      </c>
      <c r="M208" s="22">
        <v>0.80929870000000004</v>
      </c>
      <c r="N208" s="22">
        <v>0.75661639999999997</v>
      </c>
      <c r="O208" s="22">
        <v>0.21745600000000001</v>
      </c>
      <c r="P208" s="22">
        <v>-0.43199759999999998</v>
      </c>
      <c r="Q208" s="22">
        <v>-1.0649189999999999</v>
      </c>
      <c r="R208" s="22">
        <v>-1.458866</v>
      </c>
      <c r="S208" s="22">
        <v>-1.560168</v>
      </c>
      <c r="T208" s="22">
        <v>-1.5055050000000001</v>
      </c>
      <c r="U208" s="22">
        <v>-1.206942</v>
      </c>
      <c r="V208" s="22">
        <v>-0.65709969999999995</v>
      </c>
      <c r="W208" s="22">
        <v>0.1786845</v>
      </c>
      <c r="X208" s="22">
        <v>0.90531010000000001</v>
      </c>
      <c r="Y208" s="22">
        <v>1.251117</v>
      </c>
      <c r="Z208" s="22">
        <v>1.330584</v>
      </c>
      <c r="AA208" s="22">
        <v>1.3013729999999999</v>
      </c>
      <c r="AB208" s="22">
        <v>1.176852</v>
      </c>
      <c r="AC208" s="22">
        <v>1.011309</v>
      </c>
      <c r="AD208" s="22">
        <v>0.8380708</v>
      </c>
      <c r="AE208" s="22">
        <v>-0.12942319999999999</v>
      </c>
      <c r="AF208" s="22">
        <v>-0.1028804</v>
      </c>
      <c r="AG208" s="22">
        <v>-0.2104017</v>
      </c>
      <c r="AH208" s="22">
        <v>-9.6832100000000004E-2</v>
      </c>
      <c r="AI208" s="22">
        <v>-7.7532699999999996E-2</v>
      </c>
      <c r="AJ208" s="22">
        <v>-4.6971499999999999E-2</v>
      </c>
      <c r="AK208" s="22">
        <v>-2.3241899999999999E-2</v>
      </c>
      <c r="AL208" s="22">
        <v>-8.8892999999999993E-3</v>
      </c>
      <c r="AM208" s="22">
        <v>-6.6476999999999994E-2</v>
      </c>
      <c r="AN208" s="22">
        <v>-8.9317199999999999E-2</v>
      </c>
      <c r="AO208" s="22">
        <v>-0.12601190000000001</v>
      </c>
      <c r="AP208" s="22">
        <v>-0.1395265</v>
      </c>
      <c r="AQ208" s="22">
        <v>-0.1364744</v>
      </c>
      <c r="AR208" s="22">
        <v>-0.13450970000000001</v>
      </c>
      <c r="AS208" s="22">
        <v>-0.175682</v>
      </c>
      <c r="AT208" s="22">
        <v>-0.14576249999999999</v>
      </c>
      <c r="AU208" s="22">
        <v>-1.5510000000000001E-3</v>
      </c>
      <c r="AV208" s="22">
        <v>4.1950000000000001E-2</v>
      </c>
      <c r="AW208" s="22">
        <v>1.2917700000000001E-2</v>
      </c>
      <c r="AX208" s="22">
        <v>5.3183899999999999E-2</v>
      </c>
      <c r="AY208" s="22">
        <v>5.0945799999999999E-2</v>
      </c>
      <c r="AZ208" s="22">
        <v>-2.5422000000000001E-3</v>
      </c>
      <c r="BA208" s="22">
        <v>-3.1733600000000001E-2</v>
      </c>
      <c r="BB208" s="22">
        <v>-7.8454499999999996E-2</v>
      </c>
      <c r="BC208" s="22">
        <v>-7.8433500000000003E-2</v>
      </c>
      <c r="BD208" s="22">
        <v>-6.3394000000000006E-2</v>
      </c>
      <c r="BE208" s="22">
        <v>-0.15319559999999999</v>
      </c>
      <c r="BF208" s="22">
        <v>-5.8148600000000002E-2</v>
      </c>
      <c r="BG208" s="22">
        <v>-4.6617199999999998E-2</v>
      </c>
      <c r="BH208" s="22">
        <v>-2.0231900000000001E-2</v>
      </c>
      <c r="BI208" s="22">
        <v>1.3396E-2</v>
      </c>
      <c r="BJ208" s="22">
        <v>3.2137300000000001E-2</v>
      </c>
      <c r="BK208" s="22">
        <v>-2.99162E-2</v>
      </c>
      <c r="BL208" s="22">
        <v>-4.3601000000000001E-2</v>
      </c>
      <c r="BM208" s="22">
        <v>-6.8778800000000001E-2</v>
      </c>
      <c r="BN208" s="22">
        <v>-7.5539499999999996E-2</v>
      </c>
      <c r="BO208" s="22">
        <v>-6.35487E-2</v>
      </c>
      <c r="BP208" s="22">
        <v>-5.7225699999999997E-2</v>
      </c>
      <c r="BQ208" s="22">
        <v>-9.3588900000000003E-2</v>
      </c>
      <c r="BR208" s="22">
        <v>-5.7562599999999998E-2</v>
      </c>
      <c r="BS208" s="22">
        <v>8.6043800000000004E-2</v>
      </c>
      <c r="BT208" s="22">
        <v>0.1205947</v>
      </c>
      <c r="BU208" s="22">
        <v>8.4576399999999996E-2</v>
      </c>
      <c r="BV208" s="22">
        <v>0.11423999999999999</v>
      </c>
      <c r="BW208" s="22">
        <v>0.1095933</v>
      </c>
      <c r="BX208" s="22">
        <v>5.57104E-2</v>
      </c>
      <c r="BY208" s="22">
        <v>2.90488E-2</v>
      </c>
      <c r="BZ208" s="22">
        <v>-1.9880200000000001E-2</v>
      </c>
      <c r="CA208" s="22">
        <v>-4.3118200000000002E-2</v>
      </c>
      <c r="CB208" s="22">
        <v>-3.6045899999999999E-2</v>
      </c>
      <c r="CC208" s="22">
        <v>-0.1135748</v>
      </c>
      <c r="CD208" s="22">
        <v>-3.1356500000000002E-2</v>
      </c>
      <c r="CE208" s="22">
        <v>-2.52053E-2</v>
      </c>
      <c r="CF208" s="22">
        <v>-1.7121E-3</v>
      </c>
      <c r="CG208" s="22">
        <v>3.8771399999999998E-2</v>
      </c>
      <c r="CH208" s="22">
        <v>6.05522E-2</v>
      </c>
      <c r="CI208" s="22">
        <v>-4.5942999999999999E-3</v>
      </c>
      <c r="CJ208" s="22">
        <v>-1.19381E-2</v>
      </c>
      <c r="CK208" s="22">
        <v>-2.91393E-2</v>
      </c>
      <c r="CL208" s="22">
        <v>-3.1222300000000001E-2</v>
      </c>
      <c r="CM208" s="22">
        <v>-1.3040599999999999E-2</v>
      </c>
      <c r="CN208" s="22">
        <v>-3.6990999999999999E-3</v>
      </c>
      <c r="CO208" s="22">
        <v>-3.6731399999999997E-2</v>
      </c>
      <c r="CP208" s="22">
        <v>3.5244E-3</v>
      </c>
      <c r="CQ208" s="22">
        <v>0.1467117</v>
      </c>
      <c r="CR208" s="22">
        <v>0.17506379999999999</v>
      </c>
      <c r="CS208" s="22">
        <v>0.1342071</v>
      </c>
      <c r="CT208" s="22">
        <v>0.15652730000000001</v>
      </c>
      <c r="CU208" s="22">
        <v>0.1502124</v>
      </c>
      <c r="CV208" s="22">
        <v>9.6056000000000002E-2</v>
      </c>
      <c r="CW208" s="22">
        <v>7.1146500000000001E-2</v>
      </c>
      <c r="CX208" s="22">
        <v>2.06882E-2</v>
      </c>
      <c r="CY208" s="22">
        <v>-7.8028999999999998E-3</v>
      </c>
      <c r="CZ208" s="22">
        <v>-8.6978000000000003E-3</v>
      </c>
      <c r="DA208" s="22">
        <v>-7.3954000000000006E-2</v>
      </c>
      <c r="DB208" s="22">
        <v>-4.5643999999999997E-3</v>
      </c>
      <c r="DC208" s="22">
        <v>-3.7932999999999999E-3</v>
      </c>
      <c r="DD208" s="22">
        <v>1.6807599999999999E-2</v>
      </c>
      <c r="DE208" s="22">
        <v>6.4146700000000001E-2</v>
      </c>
      <c r="DF208" s="22">
        <v>8.8967099999999993E-2</v>
      </c>
      <c r="DG208" s="22">
        <v>2.0727700000000002E-2</v>
      </c>
      <c r="DH208" s="22">
        <v>1.9724700000000001E-2</v>
      </c>
      <c r="DI208" s="22">
        <v>1.05001E-2</v>
      </c>
      <c r="DJ208" s="22">
        <v>1.3095000000000001E-2</v>
      </c>
      <c r="DK208" s="22">
        <v>3.7467599999999997E-2</v>
      </c>
      <c r="DL208" s="22">
        <v>4.98276E-2</v>
      </c>
      <c r="DM208" s="22">
        <v>2.0126100000000001E-2</v>
      </c>
      <c r="DN208" s="22">
        <v>6.4611399999999999E-2</v>
      </c>
      <c r="DO208" s="22">
        <v>0.20737949999999999</v>
      </c>
      <c r="DP208" s="22">
        <v>0.22953290000000001</v>
      </c>
      <c r="DQ208" s="22">
        <v>0.18383769999999999</v>
      </c>
      <c r="DR208" s="22">
        <v>0.19881450000000001</v>
      </c>
      <c r="DS208" s="22">
        <v>0.19083140000000001</v>
      </c>
      <c r="DT208" s="22">
        <v>0.13640160000000001</v>
      </c>
      <c r="DU208" s="22">
        <v>0.1132442</v>
      </c>
      <c r="DV208" s="22">
        <v>6.1256600000000001E-2</v>
      </c>
      <c r="DW208" s="22">
        <v>4.3186799999999997E-2</v>
      </c>
      <c r="DX208" s="22">
        <v>3.0788599999999999E-2</v>
      </c>
      <c r="DY208" s="22">
        <v>-1.67479E-2</v>
      </c>
      <c r="DZ208" s="22">
        <v>3.4119099999999999E-2</v>
      </c>
      <c r="EA208" s="22">
        <v>2.7122199999999999E-2</v>
      </c>
      <c r="EB208" s="22">
        <v>4.3547200000000001E-2</v>
      </c>
      <c r="EC208" s="22">
        <v>0.1007847</v>
      </c>
      <c r="ED208" s="22">
        <v>0.12999379999999999</v>
      </c>
      <c r="EE208" s="22">
        <v>5.7288499999999999E-2</v>
      </c>
      <c r="EF208" s="22">
        <v>6.5440899999999996E-2</v>
      </c>
      <c r="EG208" s="22">
        <v>6.7733199999999993E-2</v>
      </c>
      <c r="EH208" s="22">
        <v>7.7081999999999998E-2</v>
      </c>
      <c r="EI208" s="22">
        <v>0.1103933</v>
      </c>
      <c r="EJ208" s="22">
        <v>0.12711159999999999</v>
      </c>
      <c r="EK208" s="22">
        <v>0.1022192</v>
      </c>
      <c r="EL208" s="22">
        <v>0.15281130000000001</v>
      </c>
      <c r="EM208" s="22">
        <v>0.29497440000000003</v>
      </c>
      <c r="EN208" s="22">
        <v>0.3081776</v>
      </c>
      <c r="EO208" s="22">
        <v>0.25549640000000001</v>
      </c>
      <c r="EP208" s="22">
        <v>0.25987060000000001</v>
      </c>
      <c r="EQ208" s="22">
        <v>0.2494789</v>
      </c>
      <c r="ER208" s="22">
        <v>0.1946542</v>
      </c>
      <c r="ES208" s="22">
        <v>0.1740265</v>
      </c>
      <c r="ET208" s="22">
        <v>0.1198309</v>
      </c>
      <c r="EU208" s="22">
        <v>55.615000000000002</v>
      </c>
      <c r="EV208" s="22">
        <v>54.420999999999999</v>
      </c>
      <c r="EW208" s="22">
        <v>54.266080000000002</v>
      </c>
      <c r="EX208" s="22">
        <v>53.655909999999999</v>
      </c>
      <c r="EY208" s="22">
        <v>52.868850000000002</v>
      </c>
      <c r="EZ208" s="22">
        <v>52.693129999999996</v>
      </c>
      <c r="FA208" s="22">
        <v>52.082709999999999</v>
      </c>
      <c r="FB208" s="22">
        <v>51.992649999999998</v>
      </c>
      <c r="FC208" s="22">
        <v>56.314340000000001</v>
      </c>
      <c r="FD208" s="22">
        <v>64.20035</v>
      </c>
      <c r="FE208" s="22">
        <v>70.162980000000005</v>
      </c>
      <c r="FF208" s="22">
        <v>74.529129999999995</v>
      </c>
      <c r="FG208" s="22">
        <v>76.777190000000004</v>
      </c>
      <c r="FH208" s="22">
        <v>77.856650000000002</v>
      </c>
      <c r="FI208" s="22">
        <v>78.972660000000005</v>
      </c>
      <c r="FJ208" s="22">
        <v>77.980620000000002</v>
      </c>
      <c r="FK208" s="22">
        <v>76.084090000000003</v>
      </c>
      <c r="FL208" s="22">
        <v>73.747919999999993</v>
      </c>
      <c r="FM208" s="22">
        <v>69.092650000000006</v>
      </c>
      <c r="FN208" s="22">
        <v>64.006500000000003</v>
      </c>
      <c r="FO208" s="22">
        <v>60.96978</v>
      </c>
      <c r="FP208" s="22">
        <v>59.007460000000002</v>
      </c>
      <c r="FQ208" s="22">
        <v>57.054819999999999</v>
      </c>
      <c r="FR208" s="22">
        <v>56.363689999999998</v>
      </c>
      <c r="FS208" s="22">
        <v>1.1677470000000001</v>
      </c>
      <c r="FT208" s="22">
        <v>5.4807399999999999E-2</v>
      </c>
      <c r="FU208" s="22">
        <v>8.1880300000000003E-2</v>
      </c>
    </row>
    <row r="209" spans="1:177" x14ac:dyDescent="0.3">
      <c r="A209" s="13" t="s">
        <v>226</v>
      </c>
      <c r="B209" s="13" t="s">
        <v>199</v>
      </c>
      <c r="C209" s="13" t="s">
        <v>263</v>
      </c>
      <c r="D209" s="34" t="s">
        <v>252</v>
      </c>
      <c r="E209" s="23" t="s">
        <v>219</v>
      </c>
      <c r="F209" s="23">
        <v>3150</v>
      </c>
      <c r="G209" s="22">
        <v>0.94496409999999997</v>
      </c>
      <c r="H209" s="22">
        <v>0.80170739999999996</v>
      </c>
      <c r="I209" s="22">
        <v>0.68195190000000006</v>
      </c>
      <c r="J209" s="22">
        <v>0.72185580000000005</v>
      </c>
      <c r="K209" s="22">
        <v>0.69592830000000006</v>
      </c>
      <c r="L209" s="22">
        <v>0.73394559999999998</v>
      </c>
      <c r="M209" s="22">
        <v>0.88561749999999995</v>
      </c>
      <c r="N209" s="22">
        <v>0.71928230000000004</v>
      </c>
      <c r="O209" s="22">
        <v>0.25904959999999999</v>
      </c>
      <c r="P209" s="22">
        <v>4.56359E-2</v>
      </c>
      <c r="Q209" s="22">
        <v>-0.29383920000000002</v>
      </c>
      <c r="R209" s="22">
        <v>-0.2446787</v>
      </c>
      <c r="S209" s="22">
        <v>2.9876300000000001E-2</v>
      </c>
      <c r="T209" s="22">
        <v>0.19876759999999999</v>
      </c>
      <c r="U209" s="22">
        <v>0.29236450000000003</v>
      </c>
      <c r="V209" s="22">
        <v>0.4511928</v>
      </c>
      <c r="W209" s="22">
        <v>1.023944</v>
      </c>
      <c r="X209" s="22">
        <v>1.387999</v>
      </c>
      <c r="Y209" s="22">
        <v>1.6478170000000001</v>
      </c>
      <c r="Z209" s="22">
        <v>1.726969</v>
      </c>
      <c r="AA209" s="22">
        <v>1.6923410000000001</v>
      </c>
      <c r="AB209" s="22">
        <v>1.501431</v>
      </c>
      <c r="AC209" s="22">
        <v>1.2415290000000001</v>
      </c>
      <c r="AD209" s="22">
        <v>0.97935930000000004</v>
      </c>
      <c r="AE209" s="22">
        <v>-0.1122155</v>
      </c>
      <c r="AF209" s="22">
        <v>-0.15054300000000001</v>
      </c>
      <c r="AG209" s="22">
        <v>-0.2130792</v>
      </c>
      <c r="AH209" s="22">
        <v>-9.0190900000000004E-2</v>
      </c>
      <c r="AI209" s="22">
        <v>-9.51182E-2</v>
      </c>
      <c r="AJ209" s="22">
        <v>-6.6568500000000003E-2</v>
      </c>
      <c r="AK209" s="22">
        <v>-1.725E-3</v>
      </c>
      <c r="AL209" s="22">
        <v>-5.8518000000000001E-2</v>
      </c>
      <c r="AM209" s="22">
        <v>-8.3032700000000001E-2</v>
      </c>
      <c r="AN209" s="22">
        <v>-0.1097008</v>
      </c>
      <c r="AO209" s="22">
        <v>-0.107442</v>
      </c>
      <c r="AP209" s="22">
        <v>-0.22284780000000001</v>
      </c>
      <c r="AQ209" s="22">
        <v>-0.17655489999999999</v>
      </c>
      <c r="AR209" s="22">
        <v>-0.1777067</v>
      </c>
      <c r="AS209" s="22">
        <v>-0.24490529999999999</v>
      </c>
      <c r="AT209" s="22">
        <v>-0.227552</v>
      </c>
      <c r="AU209" s="22">
        <v>-3.9745299999999997E-2</v>
      </c>
      <c r="AV209" s="22">
        <v>8.7420100000000001E-2</v>
      </c>
      <c r="AW209" s="22">
        <v>-3.2480000000000002E-2</v>
      </c>
      <c r="AX209" s="22">
        <v>-6.2214600000000002E-2</v>
      </c>
      <c r="AY209" s="22">
        <v>-4.0715899999999999E-2</v>
      </c>
      <c r="AZ209" s="22">
        <v>-7.1417400000000006E-2</v>
      </c>
      <c r="BA209" s="22">
        <v>-0.13076280000000001</v>
      </c>
      <c r="BB209" s="22">
        <v>-0.1833303</v>
      </c>
      <c r="BC209" s="22">
        <v>-5.4064300000000003E-2</v>
      </c>
      <c r="BD209" s="22">
        <v>-9.6201599999999998E-2</v>
      </c>
      <c r="BE209" s="22">
        <v>-0.15384519999999999</v>
      </c>
      <c r="BF209" s="22">
        <v>-4.6444899999999997E-2</v>
      </c>
      <c r="BG209" s="22">
        <v>-4.6838900000000003E-2</v>
      </c>
      <c r="BH209" s="22">
        <v>-2.3193200000000001E-2</v>
      </c>
      <c r="BI209" s="22">
        <v>4.5687800000000001E-2</v>
      </c>
      <c r="BJ209" s="22">
        <v>-7.2916999999999999E-3</v>
      </c>
      <c r="BK209" s="22">
        <v>-3.0830199999999999E-2</v>
      </c>
      <c r="BL209" s="22">
        <v>-4.6857500000000003E-2</v>
      </c>
      <c r="BM209" s="22">
        <v>-3.48889E-2</v>
      </c>
      <c r="BN209" s="22">
        <v>-0.1383144</v>
      </c>
      <c r="BO209" s="22">
        <v>-9.2047500000000004E-2</v>
      </c>
      <c r="BP209" s="22">
        <v>-8.01843E-2</v>
      </c>
      <c r="BQ209" s="22">
        <v>-0.1480139</v>
      </c>
      <c r="BR209" s="22">
        <v>-0.1095593</v>
      </c>
      <c r="BS209" s="22">
        <v>6.7129300000000003E-2</v>
      </c>
      <c r="BT209" s="22">
        <v>0.19306770000000001</v>
      </c>
      <c r="BU209" s="22">
        <v>7.9956100000000002E-2</v>
      </c>
      <c r="BV209" s="22">
        <v>3.5859500000000002E-2</v>
      </c>
      <c r="BW209" s="22">
        <v>5.9902700000000003E-2</v>
      </c>
      <c r="BX209" s="22">
        <v>1.30484E-2</v>
      </c>
      <c r="BY209" s="22">
        <v>-5.0268800000000002E-2</v>
      </c>
      <c r="BZ209" s="22">
        <v>-0.1112595</v>
      </c>
      <c r="CA209" s="22">
        <v>-1.37889E-2</v>
      </c>
      <c r="CB209" s="22">
        <v>-5.8564900000000003E-2</v>
      </c>
      <c r="CC209" s="22">
        <v>-0.1128198</v>
      </c>
      <c r="CD209" s="22">
        <v>-1.6146500000000001E-2</v>
      </c>
      <c r="CE209" s="22">
        <v>-1.3400799999999999E-2</v>
      </c>
      <c r="CF209" s="22">
        <v>6.8484000000000001E-3</v>
      </c>
      <c r="CG209" s="22">
        <v>7.8525899999999996E-2</v>
      </c>
      <c r="CH209" s="22">
        <v>2.8187500000000001E-2</v>
      </c>
      <c r="CI209" s="22">
        <v>5.3249999999999999E-3</v>
      </c>
      <c r="CJ209" s="22">
        <v>-3.3324000000000001E-3</v>
      </c>
      <c r="CK209" s="22">
        <v>1.5361100000000001E-2</v>
      </c>
      <c r="CL209" s="22">
        <v>-7.9766799999999999E-2</v>
      </c>
      <c r="CM209" s="22">
        <v>-3.35178E-2</v>
      </c>
      <c r="CN209" s="22">
        <v>-1.26406E-2</v>
      </c>
      <c r="CO209" s="22">
        <v>-8.0907199999999999E-2</v>
      </c>
      <c r="CP209" s="22">
        <v>-2.7837899999999999E-2</v>
      </c>
      <c r="CQ209" s="22">
        <v>0.14115030000000001</v>
      </c>
      <c r="CR209" s="22">
        <v>0.2662389</v>
      </c>
      <c r="CS209" s="22">
        <v>0.157829</v>
      </c>
      <c r="CT209" s="22">
        <v>0.1037853</v>
      </c>
      <c r="CU209" s="22">
        <v>0.12959080000000001</v>
      </c>
      <c r="CV209" s="22">
        <v>7.1549199999999993E-2</v>
      </c>
      <c r="CW209" s="22">
        <v>5.4809999999999998E-3</v>
      </c>
      <c r="CX209" s="22">
        <v>-6.1343500000000002E-2</v>
      </c>
      <c r="CY209" s="22">
        <v>2.64864E-2</v>
      </c>
      <c r="CZ209" s="22">
        <v>-2.09283E-2</v>
      </c>
      <c r="DA209" s="22">
        <v>-7.1794499999999997E-2</v>
      </c>
      <c r="DB209" s="22">
        <v>1.4151800000000001E-2</v>
      </c>
      <c r="DC209" s="22">
        <v>2.0037300000000001E-2</v>
      </c>
      <c r="DD209" s="22">
        <v>3.6889999999999999E-2</v>
      </c>
      <c r="DE209" s="22">
        <v>0.1113639</v>
      </c>
      <c r="DF209" s="22">
        <v>6.3666700000000007E-2</v>
      </c>
      <c r="DG209" s="22">
        <v>4.1480299999999998E-2</v>
      </c>
      <c r="DH209" s="22">
        <v>4.0192699999999998E-2</v>
      </c>
      <c r="DI209" s="22">
        <v>6.5611100000000006E-2</v>
      </c>
      <c r="DJ209" s="22">
        <v>-2.1219200000000001E-2</v>
      </c>
      <c r="DK209" s="22">
        <v>2.5011800000000001E-2</v>
      </c>
      <c r="DL209" s="22">
        <v>5.4903100000000003E-2</v>
      </c>
      <c r="DM209" s="22">
        <v>-1.38005E-2</v>
      </c>
      <c r="DN209" s="22">
        <v>5.3883500000000001E-2</v>
      </c>
      <c r="DO209" s="22">
        <v>0.21517130000000001</v>
      </c>
      <c r="DP209" s="22">
        <v>0.33940999999999999</v>
      </c>
      <c r="DQ209" s="22">
        <v>0.23570189999999999</v>
      </c>
      <c r="DR209" s="22">
        <v>0.17171110000000001</v>
      </c>
      <c r="DS209" s="22">
        <v>0.19927890000000001</v>
      </c>
      <c r="DT209" s="22">
        <v>0.13005</v>
      </c>
      <c r="DU209" s="22">
        <v>6.1230899999999998E-2</v>
      </c>
      <c r="DV209" s="22">
        <v>-1.14276E-2</v>
      </c>
      <c r="DW209" s="22">
        <v>8.4637599999999993E-2</v>
      </c>
      <c r="DX209" s="22">
        <v>3.3413100000000001E-2</v>
      </c>
      <c r="DY209" s="22">
        <v>-1.25605E-2</v>
      </c>
      <c r="DZ209" s="22">
        <v>5.7897799999999999E-2</v>
      </c>
      <c r="EA209" s="22">
        <v>6.8316699999999994E-2</v>
      </c>
      <c r="EB209" s="22">
        <v>8.0265299999999998E-2</v>
      </c>
      <c r="EC209" s="22">
        <v>0.1587768</v>
      </c>
      <c r="ED209" s="22">
        <v>0.114893</v>
      </c>
      <c r="EE209" s="22">
        <v>9.3682799999999997E-2</v>
      </c>
      <c r="EF209" s="22">
        <v>0.103036</v>
      </c>
      <c r="EG209" s="22">
        <v>0.13816410000000001</v>
      </c>
      <c r="EH209" s="22">
        <v>6.3314200000000001E-2</v>
      </c>
      <c r="EI209" s="22">
        <v>0.1095193</v>
      </c>
      <c r="EJ209" s="22">
        <v>0.15242549999999999</v>
      </c>
      <c r="EK209" s="22">
        <v>8.3090999999999998E-2</v>
      </c>
      <c r="EL209" s="22">
        <v>0.17187630000000001</v>
      </c>
      <c r="EM209" s="22">
        <v>0.3220459</v>
      </c>
      <c r="EN209" s="22">
        <v>0.4450576</v>
      </c>
      <c r="EO209" s="22">
        <v>0.34813810000000001</v>
      </c>
      <c r="EP209" s="22">
        <v>0.26978530000000001</v>
      </c>
      <c r="EQ209" s="22">
        <v>0.29989739999999998</v>
      </c>
      <c r="ER209" s="22">
        <v>0.21451590000000001</v>
      </c>
      <c r="ES209" s="22">
        <v>0.14172480000000001</v>
      </c>
      <c r="ET209" s="22">
        <v>6.0643200000000001E-2</v>
      </c>
      <c r="EU209" s="22">
        <v>69.070530000000005</v>
      </c>
      <c r="EV209" s="22">
        <v>69.573409999999996</v>
      </c>
      <c r="EW209" s="22">
        <v>68.593469999999996</v>
      </c>
      <c r="EX209" s="22">
        <v>68.570220000000006</v>
      </c>
      <c r="EY209" s="22">
        <v>66.154880000000006</v>
      </c>
      <c r="EZ209" s="22">
        <v>67.165090000000006</v>
      </c>
      <c r="FA209" s="22">
        <v>68.58784</v>
      </c>
      <c r="FB209" s="22">
        <v>68.160259999999994</v>
      </c>
      <c r="FC209" s="22">
        <v>72.003979999999999</v>
      </c>
      <c r="FD209" s="22">
        <v>76.461219999999997</v>
      </c>
      <c r="FE209" s="22">
        <v>81.877179999999996</v>
      </c>
      <c r="FF209" s="22">
        <v>85.928439999999995</v>
      </c>
      <c r="FG209" s="22">
        <v>87.507469999999998</v>
      </c>
      <c r="FH209" s="22">
        <v>87.023619999999994</v>
      </c>
      <c r="FI209" s="22">
        <v>84.957920000000001</v>
      </c>
      <c r="FJ209" s="22">
        <v>83.407520000000005</v>
      </c>
      <c r="FK209" s="22">
        <v>84.423119999999997</v>
      </c>
      <c r="FL209" s="22">
        <v>83.972120000000004</v>
      </c>
      <c r="FM209" s="22">
        <v>82.575429999999997</v>
      </c>
      <c r="FN209" s="22">
        <v>78.485079999999996</v>
      </c>
      <c r="FO209" s="22">
        <v>76.470640000000003</v>
      </c>
      <c r="FP209" s="22">
        <v>74.466660000000005</v>
      </c>
      <c r="FQ209" s="22">
        <v>73.904640000000001</v>
      </c>
      <c r="FR209" s="22">
        <v>71.015050000000002</v>
      </c>
      <c r="FS209" s="22">
        <v>1.300711</v>
      </c>
      <c r="FT209" s="22">
        <v>5.6246299999999999E-2</v>
      </c>
      <c r="FU209" s="22">
        <v>0.1147175</v>
      </c>
    </row>
    <row r="210" spans="1:177" x14ac:dyDescent="0.3">
      <c r="A210" s="13" t="s">
        <v>226</v>
      </c>
      <c r="B210" s="13" t="s">
        <v>199</v>
      </c>
      <c r="C210" s="13" t="s">
        <v>263</v>
      </c>
      <c r="D210" s="34" t="s">
        <v>252</v>
      </c>
      <c r="E210" s="23" t="s">
        <v>220</v>
      </c>
      <c r="F210" s="23">
        <v>1578</v>
      </c>
      <c r="G210" s="22">
        <v>0.95006009999999996</v>
      </c>
      <c r="H210" s="22">
        <v>0.79910990000000004</v>
      </c>
      <c r="I210" s="22">
        <v>0.7498591</v>
      </c>
      <c r="J210" s="22">
        <v>0.70729109999999995</v>
      </c>
      <c r="K210" s="22">
        <v>0.63607089999999999</v>
      </c>
      <c r="L210" s="22">
        <v>0.63580919999999996</v>
      </c>
      <c r="M210" s="22">
        <v>0.77486460000000001</v>
      </c>
      <c r="N210" s="22">
        <v>0.57894469999999998</v>
      </c>
      <c r="O210" s="22">
        <v>0.2302698</v>
      </c>
      <c r="P210" s="22">
        <v>2.67792E-2</v>
      </c>
      <c r="Q210" s="22">
        <v>-0.25769769999999997</v>
      </c>
      <c r="R210" s="22">
        <v>-0.33874919999999997</v>
      </c>
      <c r="S210" s="22">
        <v>-0.1187786</v>
      </c>
      <c r="T210" s="22">
        <v>4.2035599999999999E-2</v>
      </c>
      <c r="U210" s="22">
        <v>0.20907539999999999</v>
      </c>
      <c r="V210" s="22">
        <v>0.52788120000000005</v>
      </c>
      <c r="W210" s="22">
        <v>0.98091519999999999</v>
      </c>
      <c r="X210" s="22">
        <v>1.407084</v>
      </c>
      <c r="Y210" s="22">
        <v>1.588544</v>
      </c>
      <c r="Z210" s="22">
        <v>1.454701</v>
      </c>
      <c r="AA210" s="22">
        <v>1.554146</v>
      </c>
      <c r="AB210" s="22">
        <v>1.5808960000000001</v>
      </c>
      <c r="AC210" s="22">
        <v>1.112608</v>
      </c>
      <c r="AD210" s="22">
        <v>0.80608420000000003</v>
      </c>
      <c r="AE210" s="22">
        <v>-0.15204780000000001</v>
      </c>
      <c r="AF210" s="22">
        <v>-0.19597829999999999</v>
      </c>
      <c r="AG210" s="22">
        <v>-0.125775</v>
      </c>
      <c r="AH210" s="22">
        <v>-8.6434800000000006E-2</v>
      </c>
      <c r="AI210" s="22">
        <v>-0.1391915</v>
      </c>
      <c r="AJ210" s="22">
        <v>-0.1455774</v>
      </c>
      <c r="AK210" s="22">
        <v>-0.1181401</v>
      </c>
      <c r="AL210" s="22">
        <v>-0.19722899999999999</v>
      </c>
      <c r="AM210" s="22">
        <v>-0.1777183</v>
      </c>
      <c r="AN210" s="22">
        <v>-0.1703741</v>
      </c>
      <c r="AO210" s="22">
        <v>-0.1737407</v>
      </c>
      <c r="AP210" s="22">
        <v>-0.3857873</v>
      </c>
      <c r="AQ210" s="22">
        <v>-0.26849699999999999</v>
      </c>
      <c r="AR210" s="22">
        <v>-0.2464885</v>
      </c>
      <c r="AS210" s="22">
        <v>-0.19590879999999999</v>
      </c>
      <c r="AT210" s="22">
        <v>-0.12627140000000001</v>
      </c>
      <c r="AU210" s="22">
        <v>-7.2822999999999999E-2</v>
      </c>
      <c r="AV210" s="22">
        <v>0.16369429999999999</v>
      </c>
      <c r="AW210" s="22">
        <v>-5.6070000000000002E-2</v>
      </c>
      <c r="AX210" s="22">
        <v>-0.28625729999999999</v>
      </c>
      <c r="AY210" s="22">
        <v>-0.17728450000000001</v>
      </c>
      <c r="AZ210" s="22">
        <v>-1.4224000000000001E-2</v>
      </c>
      <c r="BA210" s="22">
        <v>-0.29269309999999998</v>
      </c>
      <c r="BB210" s="22">
        <v>-0.41983520000000002</v>
      </c>
      <c r="BC210" s="22">
        <v>-6.4369300000000004E-2</v>
      </c>
      <c r="BD210" s="22">
        <v>-0.1074917</v>
      </c>
      <c r="BE210" s="22">
        <v>-6.2889700000000007E-2</v>
      </c>
      <c r="BF210" s="22">
        <v>-4.2979999999999997E-2</v>
      </c>
      <c r="BG210" s="22">
        <v>-8.6509600000000006E-2</v>
      </c>
      <c r="BH210" s="22">
        <v>-9.0210499999999999E-2</v>
      </c>
      <c r="BI210" s="22">
        <v>-5.1903900000000003E-2</v>
      </c>
      <c r="BJ210" s="22">
        <v>-0.13615360000000001</v>
      </c>
      <c r="BK210" s="22">
        <v>-0.1029678</v>
      </c>
      <c r="BL210" s="22">
        <v>-6.8440500000000001E-2</v>
      </c>
      <c r="BM210" s="22">
        <v>-6.4005000000000006E-2</v>
      </c>
      <c r="BN210" s="22">
        <v>-0.25934560000000001</v>
      </c>
      <c r="BO210" s="22">
        <v>-0.1748082</v>
      </c>
      <c r="BP210" s="22">
        <v>-0.11973640000000001</v>
      </c>
      <c r="BQ210" s="22">
        <v>-5.7348400000000001E-2</v>
      </c>
      <c r="BR210" s="22">
        <v>6.5934900000000005E-2</v>
      </c>
      <c r="BS210" s="22">
        <v>8.9924299999999999E-2</v>
      </c>
      <c r="BT210" s="22">
        <v>0.3105869</v>
      </c>
      <c r="BU210" s="22">
        <v>0.10396610000000001</v>
      </c>
      <c r="BV210" s="22">
        <v>-0.13226540000000001</v>
      </c>
      <c r="BW210" s="22">
        <v>-8.4764999999999997E-3</v>
      </c>
      <c r="BX210" s="22">
        <v>0.1305636</v>
      </c>
      <c r="BY210" s="22">
        <v>-0.1597433</v>
      </c>
      <c r="BZ210" s="22">
        <v>-0.28122730000000001</v>
      </c>
      <c r="CA210" s="22">
        <v>-3.6435E-3</v>
      </c>
      <c r="CB210" s="22">
        <v>-4.62061E-2</v>
      </c>
      <c r="CC210" s="22">
        <v>-1.9335600000000001E-2</v>
      </c>
      <c r="CD210" s="22">
        <v>-1.28833E-2</v>
      </c>
      <c r="CE210" s="22">
        <v>-5.0022200000000003E-2</v>
      </c>
      <c r="CF210" s="22">
        <v>-5.1863600000000003E-2</v>
      </c>
      <c r="CG210" s="22">
        <v>-6.0289999999999996E-3</v>
      </c>
      <c r="CH210" s="22">
        <v>-9.3853000000000006E-2</v>
      </c>
      <c r="CI210" s="22">
        <v>-5.11958E-2</v>
      </c>
      <c r="CJ210" s="22">
        <v>2.1584E-3</v>
      </c>
      <c r="CK210" s="22">
        <v>1.1997600000000001E-2</v>
      </c>
      <c r="CL210" s="22">
        <v>-0.17177249999999999</v>
      </c>
      <c r="CM210" s="22">
        <v>-0.10991960000000001</v>
      </c>
      <c r="CN210" s="22">
        <v>-3.1948200000000003E-2</v>
      </c>
      <c r="CO210" s="22">
        <v>3.8618E-2</v>
      </c>
      <c r="CP210" s="22">
        <v>0.1990565</v>
      </c>
      <c r="CQ210" s="22">
        <v>0.2026425</v>
      </c>
      <c r="CR210" s="22">
        <v>0.41232429999999998</v>
      </c>
      <c r="CS210" s="22">
        <v>0.21480659999999999</v>
      </c>
      <c r="CT210" s="22">
        <v>-2.5611100000000001E-2</v>
      </c>
      <c r="CU210" s="22">
        <v>0.10843940000000001</v>
      </c>
      <c r="CV210" s="22">
        <v>0.23084299999999999</v>
      </c>
      <c r="CW210" s="22">
        <v>-6.7662700000000006E-2</v>
      </c>
      <c r="CX210" s="22">
        <v>-0.1852279</v>
      </c>
      <c r="CY210" s="22">
        <v>5.7082300000000002E-2</v>
      </c>
      <c r="CZ210" s="22">
        <v>1.5079499999999999E-2</v>
      </c>
      <c r="DA210" s="22">
        <v>2.42186E-2</v>
      </c>
      <c r="DB210" s="22">
        <v>1.72134E-2</v>
      </c>
      <c r="DC210" s="22">
        <v>-1.3534900000000001E-2</v>
      </c>
      <c r="DD210" s="22">
        <v>-1.35167E-2</v>
      </c>
      <c r="DE210" s="22">
        <v>3.9845999999999999E-2</v>
      </c>
      <c r="DF210" s="22">
        <v>-5.1552399999999998E-2</v>
      </c>
      <c r="DG210" s="22">
        <v>5.7609999999999996E-4</v>
      </c>
      <c r="DH210" s="22">
        <v>7.2757299999999997E-2</v>
      </c>
      <c r="DI210" s="22">
        <v>8.8000200000000001E-2</v>
      </c>
      <c r="DJ210" s="22">
        <v>-8.4199300000000005E-2</v>
      </c>
      <c r="DK210" s="22">
        <v>-4.5031099999999998E-2</v>
      </c>
      <c r="DL210" s="22">
        <v>5.5840000000000001E-2</v>
      </c>
      <c r="DM210" s="22">
        <v>0.1345845</v>
      </c>
      <c r="DN210" s="22">
        <v>0.33217809999999998</v>
      </c>
      <c r="DO210" s="22">
        <v>0.3153608</v>
      </c>
      <c r="DP210" s="22">
        <v>0.51406160000000001</v>
      </c>
      <c r="DQ210" s="22">
        <v>0.32564700000000002</v>
      </c>
      <c r="DR210" s="22">
        <v>8.1043199999999996E-2</v>
      </c>
      <c r="DS210" s="22">
        <v>0.22535540000000001</v>
      </c>
      <c r="DT210" s="22">
        <v>0.33112249999999999</v>
      </c>
      <c r="DU210" s="22">
        <v>2.4417899999999999E-2</v>
      </c>
      <c r="DV210" s="22">
        <v>-8.9228399999999999E-2</v>
      </c>
      <c r="DW210" s="22">
        <v>0.1447608</v>
      </c>
      <c r="DX210" s="22">
        <v>0.10356609999999999</v>
      </c>
      <c r="DY210" s="22">
        <v>8.7103899999999998E-2</v>
      </c>
      <c r="DZ210" s="22">
        <v>6.0668199999999999E-2</v>
      </c>
      <c r="EA210" s="22">
        <v>3.9147099999999997E-2</v>
      </c>
      <c r="EB210" s="22">
        <v>4.1850100000000001E-2</v>
      </c>
      <c r="EC210" s="22">
        <v>0.1060822</v>
      </c>
      <c r="ED210" s="22">
        <v>9.5230000000000002E-3</v>
      </c>
      <c r="EE210" s="22">
        <v>7.5326599999999994E-2</v>
      </c>
      <c r="EF210" s="22">
        <v>0.17469090000000001</v>
      </c>
      <c r="EG210" s="22">
        <v>0.19773589999999999</v>
      </c>
      <c r="EH210" s="22">
        <v>4.2242399999999999E-2</v>
      </c>
      <c r="EI210" s="22">
        <v>4.8657699999999998E-2</v>
      </c>
      <c r="EJ210" s="22">
        <v>0.18259220000000001</v>
      </c>
      <c r="EK210" s="22">
        <v>0.27314490000000002</v>
      </c>
      <c r="EL210" s="22">
        <v>0.52438439999999997</v>
      </c>
      <c r="EM210" s="22">
        <v>0.47810799999999998</v>
      </c>
      <c r="EN210" s="22">
        <v>0.66095429999999999</v>
      </c>
      <c r="EO210" s="22">
        <v>0.48568309999999998</v>
      </c>
      <c r="EP210" s="22">
        <v>0.2350351</v>
      </c>
      <c r="EQ210" s="22">
        <v>0.3941634</v>
      </c>
      <c r="ER210" s="22">
        <v>0.47591</v>
      </c>
      <c r="ES210" s="22">
        <v>0.1573677</v>
      </c>
      <c r="ET210" s="22">
        <v>4.93795E-2</v>
      </c>
      <c r="EU210" s="22">
        <v>70.04983</v>
      </c>
      <c r="EV210" s="22">
        <v>71.024919999999995</v>
      </c>
      <c r="EW210" s="22">
        <v>70.04983</v>
      </c>
      <c r="EX210" s="22">
        <v>70</v>
      </c>
      <c r="EY210" s="22">
        <v>69.024919999999995</v>
      </c>
      <c r="EZ210" s="22">
        <v>70.04983</v>
      </c>
      <c r="FA210" s="22">
        <v>70.04983</v>
      </c>
      <c r="FB210" s="22">
        <v>71.95017</v>
      </c>
      <c r="FC210" s="22">
        <v>72.925250000000005</v>
      </c>
      <c r="FD210" s="22">
        <v>75.975080000000005</v>
      </c>
      <c r="FE210" s="22">
        <v>79.04983</v>
      </c>
      <c r="FF210" s="22">
        <v>84.975080000000005</v>
      </c>
      <c r="FG210" s="22">
        <v>88</v>
      </c>
      <c r="FH210" s="22">
        <v>87.074749999999995</v>
      </c>
      <c r="FI210" s="22">
        <v>83.124579999999995</v>
      </c>
      <c r="FJ210" s="22">
        <v>81.074749999999995</v>
      </c>
      <c r="FK210" s="22">
        <v>83.024919999999995</v>
      </c>
      <c r="FL210" s="22">
        <v>83.074749999999995</v>
      </c>
      <c r="FM210" s="22">
        <v>83.124579999999995</v>
      </c>
      <c r="FN210" s="22">
        <v>77.124579999999995</v>
      </c>
      <c r="FO210" s="22">
        <v>75.099670000000003</v>
      </c>
      <c r="FP210" s="22">
        <v>72.174419999999998</v>
      </c>
      <c r="FQ210" s="22">
        <v>71.099670000000003</v>
      </c>
      <c r="FR210" s="22">
        <v>70.124579999999995</v>
      </c>
      <c r="FS210" s="22">
        <v>1.9870840000000001</v>
      </c>
      <c r="FT210" s="22">
        <v>7.7112299999999995E-2</v>
      </c>
      <c r="FU210" s="22">
        <v>0.17566390000000001</v>
      </c>
    </row>
    <row r="211" spans="1:177" x14ac:dyDescent="0.3">
      <c r="A211" s="13" t="s">
        <v>226</v>
      </c>
      <c r="B211" s="13" t="s">
        <v>199</v>
      </c>
      <c r="C211" s="13" t="s">
        <v>263</v>
      </c>
      <c r="D211" s="34" t="s">
        <v>252</v>
      </c>
      <c r="E211" s="23" t="s">
        <v>221</v>
      </c>
      <c r="F211" s="23">
        <v>1572</v>
      </c>
      <c r="G211" s="22">
        <v>0.95264170000000004</v>
      </c>
      <c r="H211" s="22">
        <v>0.81275549999999996</v>
      </c>
      <c r="I211" s="22">
        <v>0.65445010000000003</v>
      </c>
      <c r="J211" s="22">
        <v>0.74989890000000003</v>
      </c>
      <c r="K211" s="22">
        <v>0.74939739999999999</v>
      </c>
      <c r="L211" s="22">
        <v>0.8241501</v>
      </c>
      <c r="M211" s="22">
        <v>0.97683260000000005</v>
      </c>
      <c r="N211" s="22">
        <v>0.83012220000000003</v>
      </c>
      <c r="O211" s="22">
        <v>0.28603630000000002</v>
      </c>
      <c r="P211" s="22">
        <v>8.6039400000000002E-2</v>
      </c>
      <c r="Q211" s="22">
        <v>-0.32855630000000002</v>
      </c>
      <c r="R211" s="22">
        <v>-0.16993440000000001</v>
      </c>
      <c r="S211" s="22">
        <v>0.18440280000000001</v>
      </c>
      <c r="T211" s="22">
        <v>0.3727222</v>
      </c>
      <c r="U211" s="22">
        <v>0.41086669999999997</v>
      </c>
      <c r="V211" s="22">
        <v>0.43686350000000002</v>
      </c>
      <c r="W211" s="22">
        <v>1.076624</v>
      </c>
      <c r="X211" s="22">
        <v>1.4226270000000001</v>
      </c>
      <c r="Y211" s="22">
        <v>1.7414130000000001</v>
      </c>
      <c r="Z211" s="22">
        <v>1.9765710000000001</v>
      </c>
      <c r="AA211" s="22">
        <v>1.8443179999999999</v>
      </c>
      <c r="AB211" s="22">
        <v>1.486132</v>
      </c>
      <c r="AC211" s="22">
        <v>1.359704</v>
      </c>
      <c r="AD211" s="22">
        <v>1.1217060000000001</v>
      </c>
      <c r="AE211" s="22">
        <v>-0.14158280000000001</v>
      </c>
      <c r="AF211" s="22">
        <v>-0.17748900000000001</v>
      </c>
      <c r="AG211" s="22">
        <v>-0.31774570000000002</v>
      </c>
      <c r="AH211" s="22">
        <v>-0.123781</v>
      </c>
      <c r="AI211" s="22">
        <v>-0.112525</v>
      </c>
      <c r="AJ211" s="22">
        <v>-5.5761400000000003E-2</v>
      </c>
      <c r="AK211" s="22">
        <v>2.6818100000000001E-2</v>
      </c>
      <c r="AL211" s="22">
        <v>-1.21627E-2</v>
      </c>
      <c r="AM211" s="22">
        <v>-6.2151699999999997E-2</v>
      </c>
      <c r="AN211" s="22">
        <v>-0.13435150000000001</v>
      </c>
      <c r="AO211" s="22">
        <v>-0.15844040000000001</v>
      </c>
      <c r="AP211" s="22">
        <v>-0.2185938</v>
      </c>
      <c r="AQ211" s="22">
        <v>-0.18679299999999999</v>
      </c>
      <c r="AR211" s="22">
        <v>-0.24142350000000001</v>
      </c>
      <c r="AS211" s="22">
        <v>-0.4201221</v>
      </c>
      <c r="AT211" s="22">
        <v>-0.4708465</v>
      </c>
      <c r="AU211" s="22">
        <v>-0.16851830000000001</v>
      </c>
      <c r="AV211" s="22">
        <v>-9.0581099999999998E-2</v>
      </c>
      <c r="AW211" s="22">
        <v>-0.14306140000000001</v>
      </c>
      <c r="AX211" s="22">
        <v>-2.3437900000000001E-2</v>
      </c>
      <c r="AY211" s="22">
        <v>-6.5129099999999995E-2</v>
      </c>
      <c r="AZ211" s="22">
        <v>-0.20488229999999999</v>
      </c>
      <c r="BA211" s="22">
        <v>-0.1175949</v>
      </c>
      <c r="BB211" s="22">
        <v>-0.10932840000000001</v>
      </c>
      <c r="BC211" s="22">
        <v>-6.4135800000000007E-2</v>
      </c>
      <c r="BD211" s="22">
        <v>-0.1097282</v>
      </c>
      <c r="BE211" s="22">
        <v>-0.22894600000000001</v>
      </c>
      <c r="BF211" s="22">
        <v>-5.47495E-2</v>
      </c>
      <c r="BG211" s="22">
        <v>-3.7033299999999998E-2</v>
      </c>
      <c r="BH211" s="22">
        <v>9.4701999999999998E-3</v>
      </c>
      <c r="BI211" s="22">
        <v>9.4878299999999999E-2</v>
      </c>
      <c r="BJ211" s="22">
        <v>6.5147499999999997E-2</v>
      </c>
      <c r="BK211" s="22">
        <v>9.5659000000000004E-3</v>
      </c>
      <c r="BL211" s="22">
        <v>-5.1823599999999997E-2</v>
      </c>
      <c r="BM211" s="22">
        <v>-5.5637499999999999E-2</v>
      </c>
      <c r="BN211" s="22">
        <v>-9.8131399999999994E-2</v>
      </c>
      <c r="BO211" s="22">
        <v>-5.5245299999999997E-2</v>
      </c>
      <c r="BP211" s="22">
        <v>-9.5491599999999996E-2</v>
      </c>
      <c r="BQ211" s="22">
        <v>-0.28330300000000003</v>
      </c>
      <c r="BR211" s="22">
        <v>-0.31678980000000001</v>
      </c>
      <c r="BS211" s="22">
        <v>-2.2499100000000001E-2</v>
      </c>
      <c r="BT211" s="22">
        <v>5.8927399999999998E-2</v>
      </c>
      <c r="BU211" s="22">
        <v>1.6357E-2</v>
      </c>
      <c r="BV211" s="22">
        <v>0.1086101</v>
      </c>
      <c r="BW211" s="22">
        <v>6.5353499999999995E-2</v>
      </c>
      <c r="BX211" s="22">
        <v>-0.10112599999999999</v>
      </c>
      <c r="BY211" s="22">
        <v>-1.0304900000000001E-2</v>
      </c>
      <c r="BZ211" s="22">
        <v>-2.8293200000000001E-2</v>
      </c>
      <c r="CA211" s="22">
        <v>-1.0496200000000001E-2</v>
      </c>
      <c r="CB211" s="22">
        <v>-6.2797199999999997E-2</v>
      </c>
      <c r="CC211" s="22">
        <v>-0.1674436</v>
      </c>
      <c r="CD211" s="22">
        <v>-6.9385000000000002E-3</v>
      </c>
      <c r="CE211" s="22">
        <v>1.5252E-2</v>
      </c>
      <c r="CF211" s="22">
        <v>5.4649400000000001E-2</v>
      </c>
      <c r="CG211" s="22">
        <v>0.14201659999999999</v>
      </c>
      <c r="CH211" s="22">
        <v>0.1186923</v>
      </c>
      <c r="CI211" s="22">
        <v>5.9237199999999997E-2</v>
      </c>
      <c r="CJ211" s="22">
        <v>5.3350999999999997E-3</v>
      </c>
      <c r="CK211" s="22">
        <v>1.55634E-2</v>
      </c>
      <c r="CL211" s="22">
        <v>-1.4699500000000001E-2</v>
      </c>
      <c r="CM211" s="22">
        <v>3.5864300000000002E-2</v>
      </c>
      <c r="CN211" s="22">
        <v>5.5804000000000001E-3</v>
      </c>
      <c r="CO211" s="22">
        <v>-0.1885424</v>
      </c>
      <c r="CP211" s="22">
        <v>-0.21009059999999999</v>
      </c>
      <c r="CQ211" s="22">
        <v>7.8633400000000006E-2</v>
      </c>
      <c r="CR211" s="22">
        <v>0.1624766</v>
      </c>
      <c r="CS211" s="22">
        <v>0.12676960000000001</v>
      </c>
      <c r="CT211" s="22">
        <v>0.2000661</v>
      </c>
      <c r="CU211" s="22">
        <v>0.15572540000000001</v>
      </c>
      <c r="CV211" s="22">
        <v>-2.9264700000000001E-2</v>
      </c>
      <c r="CW211" s="22">
        <v>6.40038E-2</v>
      </c>
      <c r="CX211" s="22">
        <v>2.7831499999999999E-2</v>
      </c>
      <c r="CY211" s="22">
        <v>4.3143399999999998E-2</v>
      </c>
      <c r="CZ211" s="22">
        <v>-1.58663E-2</v>
      </c>
      <c r="DA211" s="22">
        <v>-0.1059412</v>
      </c>
      <c r="DB211" s="22">
        <v>4.0872499999999999E-2</v>
      </c>
      <c r="DC211" s="22">
        <v>6.7537299999999995E-2</v>
      </c>
      <c r="DD211" s="22">
        <v>9.9828700000000006E-2</v>
      </c>
      <c r="DE211" s="22">
        <v>0.18915489999999999</v>
      </c>
      <c r="DF211" s="22">
        <v>0.17223720000000001</v>
      </c>
      <c r="DG211" s="22">
        <v>0.10890850000000001</v>
      </c>
      <c r="DH211" s="22">
        <v>6.2493600000000003E-2</v>
      </c>
      <c r="DI211" s="22">
        <v>8.6764400000000005E-2</v>
      </c>
      <c r="DJ211" s="22">
        <v>6.8732399999999999E-2</v>
      </c>
      <c r="DK211" s="22">
        <v>0.1269739</v>
      </c>
      <c r="DL211" s="22">
        <v>0.10665239999999999</v>
      </c>
      <c r="DM211" s="22">
        <v>-9.3781900000000001E-2</v>
      </c>
      <c r="DN211" s="22">
        <v>-0.10339139999999999</v>
      </c>
      <c r="DO211" s="22">
        <v>0.17976590000000001</v>
      </c>
      <c r="DP211" s="22">
        <v>0.26602579999999998</v>
      </c>
      <c r="DQ211" s="22">
        <v>0.23718230000000001</v>
      </c>
      <c r="DR211" s="22">
        <v>0.29152210000000001</v>
      </c>
      <c r="DS211" s="22">
        <v>0.24609729999999999</v>
      </c>
      <c r="DT211" s="22">
        <v>4.2596599999999998E-2</v>
      </c>
      <c r="DU211" s="22">
        <v>0.1383125</v>
      </c>
      <c r="DV211" s="22">
        <v>8.3956199999999995E-2</v>
      </c>
      <c r="DW211" s="22">
        <v>0.1205904</v>
      </c>
      <c r="DX211" s="22">
        <v>5.1894500000000003E-2</v>
      </c>
      <c r="DY211" s="22">
        <v>-1.71416E-2</v>
      </c>
      <c r="DZ211" s="22">
        <v>0.109904</v>
      </c>
      <c r="EA211" s="22">
        <v>0.14302899999999999</v>
      </c>
      <c r="EB211" s="22">
        <v>0.16506029999999999</v>
      </c>
      <c r="EC211" s="22">
        <v>0.25721509999999997</v>
      </c>
      <c r="ED211" s="22">
        <v>0.2495474</v>
      </c>
      <c r="EE211" s="22">
        <v>0.18062600000000001</v>
      </c>
      <c r="EF211" s="22">
        <v>0.1450216</v>
      </c>
      <c r="EG211" s="22">
        <v>0.18956729999999999</v>
      </c>
      <c r="EH211" s="22">
        <v>0.1891948</v>
      </c>
      <c r="EI211" s="22">
        <v>0.25852170000000002</v>
      </c>
      <c r="EJ211" s="22">
        <v>0.25258429999999998</v>
      </c>
      <c r="EK211" s="22">
        <v>4.3037199999999998E-2</v>
      </c>
      <c r="EL211" s="22">
        <v>5.0665399999999999E-2</v>
      </c>
      <c r="EM211" s="22">
        <v>0.32578509999999999</v>
      </c>
      <c r="EN211" s="22">
        <v>0.41553440000000003</v>
      </c>
      <c r="EO211" s="22">
        <v>0.39660069999999997</v>
      </c>
      <c r="EP211" s="22">
        <v>0.42357</v>
      </c>
      <c r="EQ211" s="22">
        <v>0.37657990000000002</v>
      </c>
      <c r="ER211" s="22">
        <v>0.14635290000000001</v>
      </c>
      <c r="ES211" s="22">
        <v>0.2456025</v>
      </c>
      <c r="ET211" s="22">
        <v>0.16499140000000001</v>
      </c>
      <c r="EU211" s="22">
        <v>67.997069999999994</v>
      </c>
      <c r="EV211" s="22">
        <v>67.982410000000002</v>
      </c>
      <c r="EW211" s="22">
        <v>66.997069999999994</v>
      </c>
      <c r="EX211" s="22">
        <v>67.002930000000006</v>
      </c>
      <c r="EY211" s="22">
        <v>63.008789999999998</v>
      </c>
      <c r="EZ211" s="22">
        <v>64.002930000000006</v>
      </c>
      <c r="FA211" s="22">
        <v>66.985339999999994</v>
      </c>
      <c r="FB211" s="22">
        <v>64.005859999999998</v>
      </c>
      <c r="FC211" s="22">
        <v>70.994140000000002</v>
      </c>
      <c r="FD211" s="22">
        <v>76.994140000000002</v>
      </c>
      <c r="FE211" s="22">
        <v>84.976550000000003</v>
      </c>
      <c r="FF211" s="22">
        <v>86.973619999999997</v>
      </c>
      <c r="FG211" s="22">
        <v>86.967749999999995</v>
      </c>
      <c r="FH211" s="22">
        <v>86.967749999999995</v>
      </c>
      <c r="FI211" s="22">
        <v>86.967749999999995</v>
      </c>
      <c r="FJ211" s="22">
        <v>85.964820000000003</v>
      </c>
      <c r="FK211" s="22">
        <v>85.956029999999998</v>
      </c>
      <c r="FL211" s="22">
        <v>84.956029999999998</v>
      </c>
      <c r="FM211" s="22">
        <v>81.973619999999997</v>
      </c>
      <c r="FN211" s="22">
        <v>79.976550000000003</v>
      </c>
      <c r="FO211" s="22">
        <v>77.973619999999997</v>
      </c>
      <c r="FP211" s="22">
        <v>76.979479999999995</v>
      </c>
      <c r="FQ211" s="22">
        <v>76.979479999999995</v>
      </c>
      <c r="FR211" s="22">
        <v>71.991209999999995</v>
      </c>
      <c r="FS211" s="22">
        <v>1.7720629999999999</v>
      </c>
      <c r="FT211" s="22">
        <v>8.1329799999999994E-2</v>
      </c>
      <c r="FU211" s="22">
        <v>0.15670700000000001</v>
      </c>
    </row>
    <row r="212" spans="1:177" x14ac:dyDescent="0.3">
      <c r="A212" s="13" t="s">
        <v>226</v>
      </c>
      <c r="B212" s="13" t="s">
        <v>199</v>
      </c>
      <c r="C212" s="13" t="s">
        <v>263</v>
      </c>
      <c r="D212" s="34" t="s">
        <v>241</v>
      </c>
      <c r="E212" s="23" t="s">
        <v>219</v>
      </c>
      <c r="F212" s="23">
        <v>6720</v>
      </c>
      <c r="G212" s="22">
        <v>0.9141572</v>
      </c>
      <c r="H212" s="22">
        <v>0.83440210000000004</v>
      </c>
      <c r="I212" s="22">
        <v>0.72566280000000005</v>
      </c>
      <c r="J212" s="22">
        <v>0.71298099999999998</v>
      </c>
      <c r="K212" s="22">
        <v>0.68273600000000001</v>
      </c>
      <c r="L212" s="22">
        <v>0.70632669999999997</v>
      </c>
      <c r="M212" s="22">
        <v>0.8151216</v>
      </c>
      <c r="N212" s="22">
        <v>0.6407756</v>
      </c>
      <c r="O212" s="22">
        <v>0.1543689</v>
      </c>
      <c r="P212" s="22">
        <v>-0.44296730000000001</v>
      </c>
      <c r="Q212" s="22">
        <v>-0.98082440000000004</v>
      </c>
      <c r="R212" s="22">
        <v>-1.302619</v>
      </c>
      <c r="S212" s="22">
        <v>-1.330859</v>
      </c>
      <c r="T212" s="22">
        <v>-1.2663040000000001</v>
      </c>
      <c r="U212" s="22">
        <v>-0.97072820000000004</v>
      </c>
      <c r="V212" s="22">
        <v>-0.36924089999999998</v>
      </c>
      <c r="W212" s="22">
        <v>0.30076730000000002</v>
      </c>
      <c r="X212" s="22">
        <v>1.0386519999999999</v>
      </c>
      <c r="Y212" s="22">
        <v>1.481676</v>
      </c>
      <c r="Z212" s="22">
        <v>1.5842620000000001</v>
      </c>
      <c r="AA212" s="22">
        <v>1.55728</v>
      </c>
      <c r="AB212" s="22">
        <v>1.4521299999999999</v>
      </c>
      <c r="AC212" s="22">
        <v>1.2464770000000001</v>
      </c>
      <c r="AD212" s="22">
        <v>0.99532350000000003</v>
      </c>
      <c r="AE212" s="22">
        <v>-0.1126289</v>
      </c>
      <c r="AF212" s="22">
        <v>-9.8399700000000007E-2</v>
      </c>
      <c r="AG212" s="22">
        <v>-0.13974619999999999</v>
      </c>
      <c r="AH212" s="22">
        <v>-6.3361200000000006E-2</v>
      </c>
      <c r="AI212" s="22">
        <v>-4.6541899999999997E-2</v>
      </c>
      <c r="AJ212" s="22">
        <v>-3.22659E-2</v>
      </c>
      <c r="AK212" s="22">
        <v>-1.45252E-2</v>
      </c>
      <c r="AL212" s="22">
        <v>-3.0729900000000001E-2</v>
      </c>
      <c r="AM212" s="22">
        <v>-6.8649000000000002E-2</v>
      </c>
      <c r="AN212" s="22">
        <v>-9.5862100000000006E-2</v>
      </c>
      <c r="AO212" s="22">
        <v>-0.13917199999999999</v>
      </c>
      <c r="AP212" s="22">
        <v>-0.17946239999999999</v>
      </c>
      <c r="AQ212" s="22">
        <v>-0.1227891</v>
      </c>
      <c r="AR212" s="22">
        <v>-0.11093210000000001</v>
      </c>
      <c r="AS212" s="22">
        <v>-0.1135704</v>
      </c>
      <c r="AT212" s="22">
        <v>-5.4917500000000001E-2</v>
      </c>
      <c r="AU212" s="22">
        <v>4.4630799999999998E-2</v>
      </c>
      <c r="AV212" s="22">
        <v>8.2893999999999995E-2</v>
      </c>
      <c r="AW212" s="22">
        <v>4.7411300000000003E-2</v>
      </c>
      <c r="AX212" s="22">
        <v>4.4988300000000002E-2</v>
      </c>
      <c r="AY212" s="22">
        <v>5.8846099999999998E-2</v>
      </c>
      <c r="AZ212" s="22">
        <v>1.61951E-2</v>
      </c>
      <c r="BA212" s="22">
        <v>-2.01262E-2</v>
      </c>
      <c r="BB212" s="22">
        <v>-7.5217400000000004E-2</v>
      </c>
      <c r="BC212" s="22">
        <v>-7.1639599999999998E-2</v>
      </c>
      <c r="BD212" s="22">
        <v>-5.9504000000000001E-2</v>
      </c>
      <c r="BE212" s="22">
        <v>-9.39025E-2</v>
      </c>
      <c r="BF212" s="22">
        <v>-3.2732200000000003E-2</v>
      </c>
      <c r="BG212" s="22">
        <v>-2.29608E-2</v>
      </c>
      <c r="BH212" s="22">
        <v>-1.09502E-2</v>
      </c>
      <c r="BI212" s="22">
        <v>1.13534E-2</v>
      </c>
      <c r="BJ212" s="22">
        <v>-3.3369999999999998E-4</v>
      </c>
      <c r="BK212" s="22">
        <v>-3.5114899999999998E-2</v>
      </c>
      <c r="BL212" s="22">
        <v>-5.34887E-2</v>
      </c>
      <c r="BM212" s="22">
        <v>-8.5111099999999995E-2</v>
      </c>
      <c r="BN212" s="22">
        <v>-0.1186267</v>
      </c>
      <c r="BO212" s="22">
        <v>-6.6183000000000006E-2</v>
      </c>
      <c r="BP212" s="22">
        <v>-5.51269E-2</v>
      </c>
      <c r="BQ212" s="22">
        <v>-5.7218400000000003E-2</v>
      </c>
      <c r="BR212" s="22">
        <v>3.8018000000000001E-3</v>
      </c>
      <c r="BS212" s="22">
        <v>0.1028428</v>
      </c>
      <c r="BT212" s="22">
        <v>0.13691610000000001</v>
      </c>
      <c r="BU212" s="22">
        <v>0.1016904</v>
      </c>
      <c r="BV212" s="22">
        <v>9.7066E-2</v>
      </c>
      <c r="BW212" s="22">
        <v>0.1065618</v>
      </c>
      <c r="BX212" s="22">
        <v>6.3303899999999996E-2</v>
      </c>
      <c r="BY212" s="22">
        <v>2.7022299999999999E-2</v>
      </c>
      <c r="BZ212" s="22">
        <v>-3.14539E-2</v>
      </c>
      <c r="CA212" s="22">
        <v>-4.32506E-2</v>
      </c>
      <c r="CB212" s="22">
        <v>-3.2564900000000001E-2</v>
      </c>
      <c r="CC212" s="22">
        <v>-6.21513E-2</v>
      </c>
      <c r="CD212" s="22">
        <v>-1.15186E-2</v>
      </c>
      <c r="CE212" s="22">
        <v>-6.6284999999999998E-3</v>
      </c>
      <c r="CF212" s="22">
        <v>3.813E-3</v>
      </c>
      <c r="CG212" s="22">
        <v>2.9276900000000002E-2</v>
      </c>
      <c r="CH212" s="22">
        <v>2.07186E-2</v>
      </c>
      <c r="CI212" s="22">
        <v>-1.18893E-2</v>
      </c>
      <c r="CJ212" s="22">
        <v>-2.4141099999999999E-2</v>
      </c>
      <c r="CK212" s="22">
        <v>-4.7668700000000001E-2</v>
      </c>
      <c r="CL212" s="22">
        <v>-7.6492099999999993E-2</v>
      </c>
      <c r="CM212" s="22">
        <v>-2.69778E-2</v>
      </c>
      <c r="CN212" s="22">
        <v>-1.6476500000000002E-2</v>
      </c>
      <c r="CO212" s="22">
        <v>-1.8189199999999999E-2</v>
      </c>
      <c r="CP212" s="22">
        <v>4.4470599999999999E-2</v>
      </c>
      <c r="CQ212" s="22">
        <v>0.14316019999999999</v>
      </c>
      <c r="CR212" s="22">
        <v>0.17433170000000001</v>
      </c>
      <c r="CS212" s="22">
        <v>0.13928389999999999</v>
      </c>
      <c r="CT212" s="22">
        <v>0.1331349</v>
      </c>
      <c r="CU212" s="22">
        <v>0.1396096</v>
      </c>
      <c r="CV212" s="22">
        <v>9.59314E-2</v>
      </c>
      <c r="CW212" s="22">
        <v>5.9677099999999997E-2</v>
      </c>
      <c r="CX212" s="22">
        <v>-1.1433999999999999E-3</v>
      </c>
      <c r="CY212" s="22">
        <v>-1.4861600000000001E-2</v>
      </c>
      <c r="CZ212" s="22">
        <v>-5.6258000000000002E-3</v>
      </c>
      <c r="DA212" s="22">
        <v>-3.0400099999999999E-2</v>
      </c>
      <c r="DB212" s="22">
        <v>9.6950000000000005E-3</v>
      </c>
      <c r="DC212" s="22">
        <v>9.7038000000000003E-3</v>
      </c>
      <c r="DD212" s="22">
        <v>1.8576200000000001E-2</v>
      </c>
      <c r="DE212" s="22">
        <v>4.7200400000000003E-2</v>
      </c>
      <c r="DF212" s="22">
        <v>4.17709E-2</v>
      </c>
      <c r="DG212" s="22">
        <v>1.1336300000000001E-2</v>
      </c>
      <c r="DH212" s="22">
        <v>5.2065999999999996E-3</v>
      </c>
      <c r="DI212" s="22">
        <v>-1.0226300000000001E-2</v>
      </c>
      <c r="DJ212" s="22">
        <v>-3.4357400000000003E-2</v>
      </c>
      <c r="DK212" s="22">
        <v>1.2227399999999999E-2</v>
      </c>
      <c r="DL212" s="22">
        <v>2.2173999999999999E-2</v>
      </c>
      <c r="DM212" s="22">
        <v>2.0839900000000001E-2</v>
      </c>
      <c r="DN212" s="22">
        <v>8.5139500000000007E-2</v>
      </c>
      <c r="DO212" s="22">
        <v>0.18347769999999999</v>
      </c>
      <c r="DP212" s="22">
        <v>0.2117473</v>
      </c>
      <c r="DQ212" s="22">
        <v>0.17687739999999999</v>
      </c>
      <c r="DR212" s="22">
        <v>0.16920379999999999</v>
      </c>
      <c r="DS212" s="22">
        <v>0.17265739999999999</v>
      </c>
      <c r="DT212" s="22">
        <v>0.1285588</v>
      </c>
      <c r="DU212" s="22">
        <v>9.2331999999999997E-2</v>
      </c>
      <c r="DV212" s="22">
        <v>2.9167100000000001E-2</v>
      </c>
      <c r="DW212" s="22">
        <v>2.6127600000000001E-2</v>
      </c>
      <c r="DX212" s="22">
        <v>3.3270000000000001E-2</v>
      </c>
      <c r="DY212" s="22">
        <v>1.54436E-2</v>
      </c>
      <c r="DZ212" s="22">
        <v>4.0324100000000002E-2</v>
      </c>
      <c r="EA212" s="22">
        <v>3.3284899999999999E-2</v>
      </c>
      <c r="EB212" s="22">
        <v>3.9891900000000001E-2</v>
      </c>
      <c r="EC212" s="22">
        <v>7.3079099999999994E-2</v>
      </c>
      <c r="ED212" s="22">
        <v>7.2167099999999998E-2</v>
      </c>
      <c r="EE212" s="22">
        <v>4.4870399999999998E-2</v>
      </c>
      <c r="EF212" s="22">
        <v>4.7579999999999997E-2</v>
      </c>
      <c r="EG212" s="22">
        <v>4.3834600000000001E-2</v>
      </c>
      <c r="EH212" s="22">
        <v>2.64782E-2</v>
      </c>
      <c r="EI212" s="22">
        <v>6.8833400000000003E-2</v>
      </c>
      <c r="EJ212" s="22">
        <v>7.7979099999999996E-2</v>
      </c>
      <c r="EK212" s="22">
        <v>7.7191899999999994E-2</v>
      </c>
      <c r="EL212" s="22">
        <v>0.14385890000000001</v>
      </c>
      <c r="EM212" s="22">
        <v>0.24168970000000001</v>
      </c>
      <c r="EN212" s="22">
        <v>0.26576949999999999</v>
      </c>
      <c r="EO212" s="22">
        <v>0.23115649999999999</v>
      </c>
      <c r="EP212" s="22">
        <v>0.22128159999999999</v>
      </c>
      <c r="EQ212" s="22">
        <v>0.22037309999999999</v>
      </c>
      <c r="ER212" s="22">
        <v>0.17566770000000001</v>
      </c>
      <c r="ES212" s="22">
        <v>0.1394804</v>
      </c>
      <c r="ET212" s="22">
        <v>7.2930700000000001E-2</v>
      </c>
      <c r="EU212" s="22">
        <v>64.161199999999994</v>
      </c>
      <c r="EV212" s="22">
        <v>63.208269999999999</v>
      </c>
      <c r="EW212" s="22">
        <v>62.310639999999999</v>
      </c>
      <c r="EX212" s="22">
        <v>62.077579999999998</v>
      </c>
      <c r="EY212" s="22">
        <v>61.273699999999998</v>
      </c>
      <c r="EZ212" s="22">
        <v>61.11835</v>
      </c>
      <c r="FA212" s="22">
        <v>60.622280000000003</v>
      </c>
      <c r="FB212" s="22">
        <v>60.515949999999997</v>
      </c>
      <c r="FC212" s="22">
        <v>65.033259999999999</v>
      </c>
      <c r="FD212" s="22">
        <v>70.914469999999994</v>
      </c>
      <c r="FE212" s="22">
        <v>75.552160000000001</v>
      </c>
      <c r="FF212" s="22">
        <v>78.747749999999996</v>
      </c>
      <c r="FG212" s="22">
        <v>80.110389999999995</v>
      </c>
      <c r="FH212" s="22">
        <v>81.094539999999995</v>
      </c>
      <c r="FI212" s="22">
        <v>81.572630000000004</v>
      </c>
      <c r="FJ212" s="22">
        <v>80.848259999999996</v>
      </c>
      <c r="FK212" s="22">
        <v>79.78631</v>
      </c>
      <c r="FL212" s="22">
        <v>78.253029999999995</v>
      </c>
      <c r="FM212" s="22">
        <v>74.976600000000005</v>
      </c>
      <c r="FN212" s="22">
        <v>70.593010000000007</v>
      </c>
      <c r="FO212" s="22">
        <v>67.528000000000006</v>
      </c>
      <c r="FP212" s="22">
        <v>66.316550000000007</v>
      </c>
      <c r="FQ212" s="22">
        <v>65.057419999999993</v>
      </c>
      <c r="FR212" s="22">
        <v>64.305030000000002</v>
      </c>
      <c r="FS212" s="22">
        <v>0.79680050000000002</v>
      </c>
      <c r="FT212" s="22">
        <v>3.8471699999999998E-2</v>
      </c>
      <c r="FU212" s="22">
        <v>6.0692900000000001E-2</v>
      </c>
    </row>
    <row r="213" spans="1:177" x14ac:dyDescent="0.3">
      <c r="A213" s="13" t="s">
        <v>226</v>
      </c>
      <c r="B213" s="13" t="s">
        <v>199</v>
      </c>
      <c r="C213" s="13" t="s">
        <v>263</v>
      </c>
      <c r="D213" s="34" t="s">
        <v>241</v>
      </c>
      <c r="E213" s="23" t="s">
        <v>220</v>
      </c>
      <c r="F213" s="23">
        <v>3373</v>
      </c>
      <c r="G213" s="22">
        <v>0.92196699999999998</v>
      </c>
      <c r="H213" s="22">
        <v>0.84834639999999994</v>
      </c>
      <c r="I213" s="22">
        <v>0.80202499999999999</v>
      </c>
      <c r="J213" s="22">
        <v>0.72679870000000002</v>
      </c>
      <c r="K213" s="22">
        <v>0.68359510000000001</v>
      </c>
      <c r="L213" s="22">
        <v>0.68144629999999995</v>
      </c>
      <c r="M213" s="22">
        <v>0.76376270000000002</v>
      </c>
      <c r="N213" s="22">
        <v>0.59046799999999999</v>
      </c>
      <c r="O213" s="22">
        <v>0.2347959</v>
      </c>
      <c r="P213" s="22">
        <v>-0.26779170000000002</v>
      </c>
      <c r="Q213" s="22">
        <v>-0.76267839999999998</v>
      </c>
      <c r="R213" s="22">
        <v>-1.1084510000000001</v>
      </c>
      <c r="S213" s="22">
        <v>-1.119224</v>
      </c>
      <c r="T213" s="22">
        <v>-1.0819989999999999</v>
      </c>
      <c r="U213" s="22">
        <v>-0.82366170000000005</v>
      </c>
      <c r="V213" s="22">
        <v>-0.26432899999999998</v>
      </c>
      <c r="W213" s="22">
        <v>0.25301899999999999</v>
      </c>
      <c r="X213" s="22">
        <v>0.91354329999999995</v>
      </c>
      <c r="Y213" s="22">
        <v>1.3476710000000001</v>
      </c>
      <c r="Z213" s="22">
        <v>1.4329289999999999</v>
      </c>
      <c r="AA213" s="22">
        <v>1.461614</v>
      </c>
      <c r="AB213" s="22">
        <v>1.38432</v>
      </c>
      <c r="AC213" s="22">
        <v>1.1887460000000001</v>
      </c>
      <c r="AD213" s="22">
        <v>0.93943860000000001</v>
      </c>
      <c r="AE213" s="22">
        <v>-0.14447979999999999</v>
      </c>
      <c r="AF213" s="22">
        <v>-0.14301449999999999</v>
      </c>
      <c r="AG213" s="22">
        <v>-8.8151900000000005E-2</v>
      </c>
      <c r="AH213" s="22">
        <v>-6.0134399999999998E-2</v>
      </c>
      <c r="AI213" s="22">
        <v>-4.0222399999999998E-2</v>
      </c>
      <c r="AJ213" s="22">
        <v>-4.8250700000000001E-2</v>
      </c>
      <c r="AK213" s="22">
        <v>-4.7547600000000002E-2</v>
      </c>
      <c r="AL213" s="22">
        <v>-0.1134414</v>
      </c>
      <c r="AM213" s="22">
        <v>-0.13279170000000001</v>
      </c>
      <c r="AN213" s="22">
        <v>-0.18615799999999999</v>
      </c>
      <c r="AO213" s="22">
        <v>-0.26068819999999998</v>
      </c>
      <c r="AP213" s="22">
        <v>-0.34198089999999998</v>
      </c>
      <c r="AQ213" s="22">
        <v>-0.19848460000000001</v>
      </c>
      <c r="AR213" s="22">
        <v>-0.16630929999999999</v>
      </c>
      <c r="AS213" s="22">
        <v>-0.1005828</v>
      </c>
      <c r="AT213" s="22">
        <v>-1.5233E-3</v>
      </c>
      <c r="AU213" s="22">
        <v>1.39066E-2</v>
      </c>
      <c r="AV213" s="22">
        <v>4.58217E-2</v>
      </c>
      <c r="AW213" s="22">
        <v>5.9052000000000002E-3</v>
      </c>
      <c r="AX213" s="22">
        <v>-6.4480499999999996E-2</v>
      </c>
      <c r="AY213" s="22">
        <v>-1.0117299999999999E-2</v>
      </c>
      <c r="AZ213" s="22">
        <v>-3.6503500000000001E-2</v>
      </c>
      <c r="BA213" s="22">
        <v>-7.3251499999999997E-2</v>
      </c>
      <c r="BB213" s="22">
        <v>-0.13370019999999999</v>
      </c>
      <c r="BC213" s="22">
        <v>-8.0078800000000006E-2</v>
      </c>
      <c r="BD213" s="22">
        <v>-7.3481099999999994E-2</v>
      </c>
      <c r="BE213" s="22">
        <v>-2.6238500000000001E-2</v>
      </c>
      <c r="BF213" s="22">
        <v>-1.6481900000000001E-2</v>
      </c>
      <c r="BG213" s="22">
        <v>-6.7000999999999996E-3</v>
      </c>
      <c r="BH213" s="22">
        <v>-1.38329E-2</v>
      </c>
      <c r="BI213" s="22">
        <v>-1.38283E-2</v>
      </c>
      <c r="BJ213" s="22">
        <v>-7.2425400000000001E-2</v>
      </c>
      <c r="BK213" s="22">
        <v>-7.2118600000000005E-2</v>
      </c>
      <c r="BL213" s="22">
        <v>-0.1087182</v>
      </c>
      <c r="BM213" s="22">
        <v>-0.16141639999999999</v>
      </c>
      <c r="BN213" s="22">
        <v>-0.23162350000000001</v>
      </c>
      <c r="BO213" s="22">
        <v>-0.1179741</v>
      </c>
      <c r="BP213" s="22">
        <v>-9.7454200000000005E-2</v>
      </c>
      <c r="BQ213" s="22">
        <v>-4.0152800000000002E-2</v>
      </c>
      <c r="BR213" s="22">
        <v>5.5582600000000003E-2</v>
      </c>
      <c r="BS213" s="22">
        <v>7.0466600000000004E-2</v>
      </c>
      <c r="BT213" s="22">
        <v>0.1083385</v>
      </c>
      <c r="BU213" s="22">
        <v>8.5867700000000005E-2</v>
      </c>
      <c r="BV213" s="22">
        <v>2.8225400000000001E-2</v>
      </c>
      <c r="BW213" s="22">
        <v>6.9425299999999995E-2</v>
      </c>
      <c r="BX213" s="22">
        <v>4.1238299999999999E-2</v>
      </c>
      <c r="BY213" s="22">
        <v>-8.2529999999999995E-4</v>
      </c>
      <c r="BZ213" s="22">
        <v>-7.0548399999999997E-2</v>
      </c>
      <c r="CA213" s="22">
        <v>-3.5474800000000001E-2</v>
      </c>
      <c r="CB213" s="22">
        <v>-2.5322399999999998E-2</v>
      </c>
      <c r="CC213" s="22">
        <v>1.66426E-2</v>
      </c>
      <c r="CD213" s="22">
        <v>1.37517E-2</v>
      </c>
      <c r="CE213" s="22">
        <v>1.6517299999999999E-2</v>
      </c>
      <c r="CF213" s="22">
        <v>1.0004799999999999E-2</v>
      </c>
      <c r="CG213" s="22">
        <v>9.5256000000000004E-3</v>
      </c>
      <c r="CH213" s="22">
        <v>-4.4017899999999999E-2</v>
      </c>
      <c r="CI213" s="22">
        <v>-3.0096600000000001E-2</v>
      </c>
      <c r="CJ213" s="22">
        <v>-5.5083600000000003E-2</v>
      </c>
      <c r="CK213" s="22">
        <v>-9.2661099999999996E-2</v>
      </c>
      <c r="CL213" s="22">
        <v>-0.1551903</v>
      </c>
      <c r="CM213" s="22">
        <v>-6.2212799999999999E-2</v>
      </c>
      <c r="CN213" s="22">
        <v>-4.9765400000000001E-2</v>
      </c>
      <c r="CO213" s="22">
        <v>1.7007999999999999E-3</v>
      </c>
      <c r="CP213" s="22">
        <v>9.5133999999999996E-2</v>
      </c>
      <c r="CQ213" s="22">
        <v>0.10964</v>
      </c>
      <c r="CR213" s="22">
        <v>0.15163740000000001</v>
      </c>
      <c r="CS213" s="22">
        <v>0.1412495</v>
      </c>
      <c r="CT213" s="22">
        <v>9.2433299999999996E-2</v>
      </c>
      <c r="CU213" s="22">
        <v>0.12451619999999999</v>
      </c>
      <c r="CV213" s="22">
        <v>9.5082E-2</v>
      </c>
      <c r="CW213" s="22">
        <v>4.93368E-2</v>
      </c>
      <c r="CX213" s="22">
        <v>-2.6809699999999999E-2</v>
      </c>
      <c r="CY213" s="22">
        <v>9.1290999999999994E-3</v>
      </c>
      <c r="CZ213" s="22">
        <v>2.2836200000000001E-2</v>
      </c>
      <c r="DA213" s="22">
        <v>5.9523600000000003E-2</v>
      </c>
      <c r="DB213" s="22">
        <v>4.3985299999999998E-2</v>
      </c>
      <c r="DC213" s="22">
        <v>3.9734699999999998E-2</v>
      </c>
      <c r="DD213" s="22">
        <v>3.3842499999999998E-2</v>
      </c>
      <c r="DE213" s="22">
        <v>3.2879400000000003E-2</v>
      </c>
      <c r="DF213" s="22">
        <v>-1.56104E-2</v>
      </c>
      <c r="DG213" s="22">
        <v>1.1925399999999999E-2</v>
      </c>
      <c r="DH213" s="22">
        <v>-1.449E-3</v>
      </c>
      <c r="DI213" s="22">
        <v>-2.3905699999999998E-2</v>
      </c>
      <c r="DJ213" s="22">
        <v>-7.8756999999999994E-2</v>
      </c>
      <c r="DK213" s="22">
        <v>-6.4514999999999998E-3</v>
      </c>
      <c r="DL213" s="22">
        <v>-2.0766000000000001E-3</v>
      </c>
      <c r="DM213" s="22">
        <v>4.35544E-2</v>
      </c>
      <c r="DN213" s="22">
        <v>0.13468540000000001</v>
      </c>
      <c r="DO213" s="22">
        <v>0.14881330000000001</v>
      </c>
      <c r="DP213" s="22">
        <v>0.19493630000000001</v>
      </c>
      <c r="DQ213" s="22">
        <v>0.19663130000000001</v>
      </c>
      <c r="DR213" s="22">
        <v>0.15664110000000001</v>
      </c>
      <c r="DS213" s="22">
        <v>0.17960709999999999</v>
      </c>
      <c r="DT213" s="22">
        <v>0.14892569999999999</v>
      </c>
      <c r="DU213" s="22">
        <v>9.9499000000000004E-2</v>
      </c>
      <c r="DV213" s="22">
        <v>1.6929099999999999E-2</v>
      </c>
      <c r="DW213" s="22">
        <v>7.3530100000000001E-2</v>
      </c>
      <c r="DX213" s="22">
        <v>9.2369699999999999E-2</v>
      </c>
      <c r="DY213" s="22">
        <v>0.12143710000000001</v>
      </c>
      <c r="DZ213" s="22">
        <v>8.7637699999999999E-2</v>
      </c>
      <c r="EA213" s="22">
        <v>7.3257000000000003E-2</v>
      </c>
      <c r="EB213" s="22">
        <v>6.8260299999999996E-2</v>
      </c>
      <c r="EC213" s="22">
        <v>6.6598699999999997E-2</v>
      </c>
      <c r="ED213" s="22">
        <v>2.54056E-2</v>
      </c>
      <c r="EE213" s="22">
        <v>7.2598499999999996E-2</v>
      </c>
      <c r="EF213" s="22">
        <v>7.5990799999999997E-2</v>
      </c>
      <c r="EG213" s="22">
        <v>7.5366100000000005E-2</v>
      </c>
      <c r="EH213" s="22">
        <v>3.1600400000000001E-2</v>
      </c>
      <c r="EI213" s="22">
        <v>7.4059E-2</v>
      </c>
      <c r="EJ213" s="22">
        <v>6.6778500000000005E-2</v>
      </c>
      <c r="EK213" s="22">
        <v>0.1039844</v>
      </c>
      <c r="EL213" s="22">
        <v>0.1917914</v>
      </c>
      <c r="EM213" s="22">
        <v>0.20537330000000001</v>
      </c>
      <c r="EN213" s="22">
        <v>0.25745309999999999</v>
      </c>
      <c r="EO213" s="22">
        <v>0.2765937</v>
      </c>
      <c r="EP213" s="22">
        <v>0.24934700000000001</v>
      </c>
      <c r="EQ213" s="22">
        <v>0.25914969999999998</v>
      </c>
      <c r="ER213" s="22">
        <v>0.22666749999999999</v>
      </c>
      <c r="ES213" s="22">
        <v>0.1719251</v>
      </c>
      <c r="ET213" s="22">
        <v>8.0080899999999997E-2</v>
      </c>
      <c r="EU213" s="22">
        <v>66.043549999999996</v>
      </c>
      <c r="EV213" s="22">
        <v>65.433279999999996</v>
      </c>
      <c r="EW213" s="22">
        <v>64.938360000000003</v>
      </c>
      <c r="EX213" s="22">
        <v>65.010329999999996</v>
      </c>
      <c r="EY213" s="22">
        <v>64.554839999999999</v>
      </c>
      <c r="EZ213" s="22">
        <v>64.202939999999998</v>
      </c>
      <c r="FA213" s="22">
        <v>63.963340000000002</v>
      </c>
      <c r="FB213" s="22">
        <v>63.552819999999997</v>
      </c>
      <c r="FC213" s="22">
        <v>66.697710000000001</v>
      </c>
      <c r="FD213" s="22">
        <v>70.569460000000007</v>
      </c>
      <c r="FE213" s="22">
        <v>74.300070000000005</v>
      </c>
      <c r="FF213" s="22">
        <v>77.153869999999998</v>
      </c>
      <c r="FG213" s="22">
        <v>77.886589999999998</v>
      </c>
      <c r="FH213" s="22">
        <v>78.347549999999998</v>
      </c>
      <c r="FI213" s="22">
        <v>78.605270000000004</v>
      </c>
      <c r="FJ213" s="22">
        <v>77.936120000000003</v>
      </c>
      <c r="FK213" s="22">
        <v>77.25909</v>
      </c>
      <c r="FL213" s="22">
        <v>76.195530000000005</v>
      </c>
      <c r="FM213" s="22">
        <v>73.543409999999994</v>
      </c>
      <c r="FN213" s="22">
        <v>70.269419999999997</v>
      </c>
      <c r="FO213" s="22">
        <v>68.173739999999995</v>
      </c>
      <c r="FP213" s="22">
        <v>67.596710000000002</v>
      </c>
      <c r="FQ213" s="22">
        <v>66.729609999999994</v>
      </c>
      <c r="FR213" s="22">
        <v>66.22945</v>
      </c>
      <c r="FS213" s="22">
        <v>0.82982049999999996</v>
      </c>
      <c r="FT213" s="22">
        <v>4.3758699999999998E-2</v>
      </c>
      <c r="FU213" s="22">
        <v>8.7239499999999998E-2</v>
      </c>
    </row>
    <row r="214" spans="1:177" x14ac:dyDescent="0.3">
      <c r="A214" s="13" t="s">
        <v>226</v>
      </c>
      <c r="B214" s="13" t="s">
        <v>199</v>
      </c>
      <c r="C214" s="13" t="s">
        <v>263</v>
      </c>
      <c r="D214" s="34" t="s">
        <v>241</v>
      </c>
      <c r="E214" s="23" t="s">
        <v>221</v>
      </c>
      <c r="F214" s="23">
        <v>3347</v>
      </c>
      <c r="G214" s="22">
        <v>0.91299920000000001</v>
      </c>
      <c r="H214" s="22">
        <v>0.82431549999999998</v>
      </c>
      <c r="I214" s="22">
        <v>0.66938660000000005</v>
      </c>
      <c r="J214" s="22">
        <v>0.70573169999999996</v>
      </c>
      <c r="K214" s="22">
        <v>0.68640420000000002</v>
      </c>
      <c r="L214" s="22">
        <v>0.73292599999999997</v>
      </c>
      <c r="M214" s="22">
        <v>0.86161200000000004</v>
      </c>
      <c r="N214" s="22">
        <v>0.6726394</v>
      </c>
      <c r="O214" s="22">
        <v>6.0004399999999999E-2</v>
      </c>
      <c r="P214" s="22">
        <v>-0.63984470000000004</v>
      </c>
      <c r="Q214" s="22">
        <v>-1.230138</v>
      </c>
      <c r="R214" s="22">
        <v>-1.5353509999999999</v>
      </c>
      <c r="S214" s="22">
        <v>-1.566379</v>
      </c>
      <c r="T214" s="22">
        <v>-1.471614</v>
      </c>
      <c r="U214" s="22">
        <v>-1.1201509999999999</v>
      </c>
      <c r="V214" s="22">
        <v>-0.46302349999999998</v>
      </c>
      <c r="W214" s="22">
        <v>0.33975539999999999</v>
      </c>
      <c r="X214" s="22">
        <v>1.164515</v>
      </c>
      <c r="Y214" s="22">
        <v>1.6248279999999999</v>
      </c>
      <c r="Z214" s="22">
        <v>1.730421</v>
      </c>
      <c r="AA214" s="22">
        <v>1.658596</v>
      </c>
      <c r="AB214" s="22">
        <v>1.5286489999999999</v>
      </c>
      <c r="AC214" s="22">
        <v>1.3133619999999999</v>
      </c>
      <c r="AD214" s="22">
        <v>1.050082</v>
      </c>
      <c r="AE214" s="22">
        <v>-0.1362912</v>
      </c>
      <c r="AF214" s="22">
        <v>-0.1066299</v>
      </c>
      <c r="AG214" s="22">
        <v>-0.22495470000000001</v>
      </c>
      <c r="AH214" s="22">
        <v>-9.9896499999999999E-2</v>
      </c>
      <c r="AI214" s="22">
        <v>-8.0614000000000005E-2</v>
      </c>
      <c r="AJ214" s="22">
        <v>-4.8481200000000002E-2</v>
      </c>
      <c r="AK214" s="22">
        <v>-2.2102199999999999E-2</v>
      </c>
      <c r="AL214" s="22">
        <v>-7.0625000000000002E-3</v>
      </c>
      <c r="AM214" s="22">
        <v>-7.2584499999999996E-2</v>
      </c>
      <c r="AN214" s="22">
        <v>-9.6006599999999997E-2</v>
      </c>
      <c r="AO214" s="22">
        <v>-0.13569800000000001</v>
      </c>
      <c r="AP214" s="22">
        <v>-0.15018319999999999</v>
      </c>
      <c r="AQ214" s="22">
        <v>-0.14550099999999999</v>
      </c>
      <c r="AR214" s="22">
        <v>-0.14195459999999999</v>
      </c>
      <c r="AS214" s="22">
        <v>-0.18738469999999999</v>
      </c>
      <c r="AT214" s="22">
        <v>-0.1537684</v>
      </c>
      <c r="AU214" s="22">
        <v>1.01133E-2</v>
      </c>
      <c r="AV214" s="22">
        <v>5.5958399999999998E-2</v>
      </c>
      <c r="AW214" s="22">
        <v>1.6991099999999999E-2</v>
      </c>
      <c r="AX214" s="22">
        <v>5.8554500000000002E-2</v>
      </c>
      <c r="AY214" s="22">
        <v>5.4319399999999997E-2</v>
      </c>
      <c r="AZ214" s="22">
        <v>9.9299999999999998E-6</v>
      </c>
      <c r="BA214" s="22">
        <v>-3.1276199999999997E-2</v>
      </c>
      <c r="BB214" s="22">
        <v>-8.3019700000000002E-2</v>
      </c>
      <c r="BC214" s="22">
        <v>-8.2037100000000002E-2</v>
      </c>
      <c r="BD214" s="22">
        <v>-6.4894900000000005E-2</v>
      </c>
      <c r="BE214" s="22">
        <v>-0.1635027</v>
      </c>
      <c r="BF214" s="22">
        <v>-5.88061E-2</v>
      </c>
      <c r="BG214" s="22">
        <v>-4.8012600000000002E-2</v>
      </c>
      <c r="BH214" s="22">
        <v>-2.0367900000000001E-2</v>
      </c>
      <c r="BI214" s="22">
        <v>1.6903899999999999E-2</v>
      </c>
      <c r="BJ214" s="22">
        <v>3.6745399999999998E-2</v>
      </c>
      <c r="BK214" s="22">
        <v>-3.3803699999999999E-2</v>
      </c>
      <c r="BL214" s="22">
        <v>-4.7233700000000003E-2</v>
      </c>
      <c r="BM214" s="22">
        <v>-7.4391600000000002E-2</v>
      </c>
      <c r="BN214" s="22">
        <v>-8.1716899999999995E-2</v>
      </c>
      <c r="BO214" s="22">
        <v>-6.7623299999999997E-2</v>
      </c>
      <c r="BP214" s="22">
        <v>-5.9517800000000003E-2</v>
      </c>
      <c r="BQ214" s="22">
        <v>-9.9865099999999998E-2</v>
      </c>
      <c r="BR214" s="22">
        <v>-5.9630799999999998E-2</v>
      </c>
      <c r="BS214" s="22">
        <v>0.1034037</v>
      </c>
      <c r="BT214" s="22">
        <v>0.1394019</v>
      </c>
      <c r="BU214" s="22">
        <v>9.2955599999999999E-2</v>
      </c>
      <c r="BV214" s="22">
        <v>0.12315420000000001</v>
      </c>
      <c r="BW214" s="22">
        <v>0.11662119999999999</v>
      </c>
      <c r="BX214" s="22">
        <v>6.2033699999999997E-2</v>
      </c>
      <c r="BY214" s="22">
        <v>3.3759900000000002E-2</v>
      </c>
      <c r="BZ214" s="22">
        <v>-2.0296499999999999E-2</v>
      </c>
      <c r="CA214" s="22">
        <v>-4.4460800000000002E-2</v>
      </c>
      <c r="CB214" s="22">
        <v>-3.5989399999999998E-2</v>
      </c>
      <c r="CC214" s="22">
        <v>-0.1209413</v>
      </c>
      <c r="CD214" s="22">
        <v>-3.0346999999999999E-2</v>
      </c>
      <c r="CE214" s="22">
        <v>-2.5433000000000001E-2</v>
      </c>
      <c r="CF214" s="22">
        <v>-8.9669999999999995E-4</v>
      </c>
      <c r="CG214" s="22">
        <v>4.3919399999999997E-2</v>
      </c>
      <c r="CH214" s="22">
        <v>6.7086599999999996E-2</v>
      </c>
      <c r="CI214" s="22">
        <v>-6.9442000000000002E-3</v>
      </c>
      <c r="CJ214" s="22">
        <v>-1.34538E-2</v>
      </c>
      <c r="CK214" s="22">
        <v>-3.1930899999999998E-2</v>
      </c>
      <c r="CL214" s="22">
        <v>-3.4297399999999999E-2</v>
      </c>
      <c r="CM214" s="22">
        <v>-1.36854E-2</v>
      </c>
      <c r="CN214" s="22">
        <v>-2.4223999999999999E-3</v>
      </c>
      <c r="CO214" s="22">
        <v>-3.9249300000000001E-2</v>
      </c>
      <c r="CP214" s="22">
        <v>5.5687000000000002E-3</v>
      </c>
      <c r="CQ214" s="22">
        <v>0.16801640000000001</v>
      </c>
      <c r="CR214" s="22">
        <v>0.1971946</v>
      </c>
      <c r="CS214" s="22">
        <v>0.14556839999999999</v>
      </c>
      <c r="CT214" s="22">
        <v>0.16789580000000001</v>
      </c>
      <c r="CU214" s="22">
        <v>0.1597712</v>
      </c>
      <c r="CV214" s="22">
        <v>0.10499120000000001</v>
      </c>
      <c r="CW214" s="22">
        <v>7.8803600000000001E-2</v>
      </c>
      <c r="CX214" s="22">
        <v>2.3145499999999999E-2</v>
      </c>
      <c r="CY214" s="22">
        <v>-6.8846000000000003E-3</v>
      </c>
      <c r="CZ214" s="22">
        <v>-7.0838999999999997E-3</v>
      </c>
      <c r="DA214" s="22">
        <v>-7.8379900000000002E-2</v>
      </c>
      <c r="DB214" s="22">
        <v>-1.8879000000000001E-3</v>
      </c>
      <c r="DC214" s="22">
        <v>-2.8533E-3</v>
      </c>
      <c r="DD214" s="22">
        <v>1.8574400000000001E-2</v>
      </c>
      <c r="DE214" s="22">
        <v>7.0934899999999995E-2</v>
      </c>
      <c r="DF214" s="22">
        <v>9.7427799999999995E-2</v>
      </c>
      <c r="DG214" s="22">
        <v>1.99153E-2</v>
      </c>
      <c r="DH214" s="22">
        <v>2.0326199999999999E-2</v>
      </c>
      <c r="DI214" s="22">
        <v>1.0529699999999999E-2</v>
      </c>
      <c r="DJ214" s="22">
        <v>1.3122200000000001E-2</v>
      </c>
      <c r="DK214" s="22">
        <v>4.0252400000000001E-2</v>
      </c>
      <c r="DL214" s="22">
        <v>5.4673100000000002E-2</v>
      </c>
      <c r="DM214" s="22">
        <v>2.1366400000000001E-2</v>
      </c>
      <c r="DN214" s="22">
        <v>7.07681E-2</v>
      </c>
      <c r="DO214" s="22">
        <v>0.23262910000000001</v>
      </c>
      <c r="DP214" s="22">
        <v>0.25498729999999997</v>
      </c>
      <c r="DQ214" s="22">
        <v>0.1981812</v>
      </c>
      <c r="DR214" s="22">
        <v>0.2126373</v>
      </c>
      <c r="DS214" s="22">
        <v>0.2029212</v>
      </c>
      <c r="DT214" s="22">
        <v>0.14794869999999999</v>
      </c>
      <c r="DU214" s="22">
        <v>0.1238474</v>
      </c>
      <c r="DV214" s="22">
        <v>6.6587400000000005E-2</v>
      </c>
      <c r="DW214" s="22">
        <v>4.7369599999999998E-2</v>
      </c>
      <c r="DX214" s="22">
        <v>3.4651099999999997E-2</v>
      </c>
      <c r="DY214" s="22">
        <v>-1.6927899999999999E-2</v>
      </c>
      <c r="DZ214" s="22">
        <v>3.9202500000000001E-2</v>
      </c>
      <c r="EA214" s="22">
        <v>2.97481E-2</v>
      </c>
      <c r="EB214" s="22">
        <v>4.6687699999999999E-2</v>
      </c>
      <c r="EC214" s="22">
        <v>0.109941</v>
      </c>
      <c r="ED214" s="22">
        <v>0.14123569999999999</v>
      </c>
      <c r="EE214" s="22">
        <v>5.8696100000000001E-2</v>
      </c>
      <c r="EF214" s="22">
        <v>6.9099099999999997E-2</v>
      </c>
      <c r="EG214" s="22">
        <v>7.1836200000000003E-2</v>
      </c>
      <c r="EH214" s="22">
        <v>8.1588499999999994E-2</v>
      </c>
      <c r="EI214" s="22">
        <v>0.1181301</v>
      </c>
      <c r="EJ214" s="22">
        <v>0.1371098</v>
      </c>
      <c r="EK214" s="22">
        <v>0.108886</v>
      </c>
      <c r="EL214" s="22">
        <v>0.16490569999999999</v>
      </c>
      <c r="EM214" s="22">
        <v>0.32591949999999997</v>
      </c>
      <c r="EN214" s="22">
        <v>0.33843079999999998</v>
      </c>
      <c r="EO214" s="22">
        <v>0.27414569999999999</v>
      </c>
      <c r="EP214" s="22">
        <v>0.27723710000000001</v>
      </c>
      <c r="EQ214" s="22">
        <v>0.26522299999999999</v>
      </c>
      <c r="ER214" s="22">
        <v>0.20997250000000001</v>
      </c>
      <c r="ES214" s="22">
        <v>0.18888340000000001</v>
      </c>
      <c r="ET214" s="22">
        <v>0.1293107</v>
      </c>
      <c r="EU214" s="22">
        <v>62.267209999999999</v>
      </c>
      <c r="EV214" s="22">
        <v>60.969470000000001</v>
      </c>
      <c r="EW214" s="22">
        <v>59.666640000000001</v>
      </c>
      <c r="EX214" s="22">
        <v>59.126669999999997</v>
      </c>
      <c r="EY214" s="22">
        <v>57.97222</v>
      </c>
      <c r="EZ214" s="22">
        <v>58.014659999999999</v>
      </c>
      <c r="FA214" s="22">
        <v>57.26052</v>
      </c>
      <c r="FB214" s="22">
        <v>57.460279999999997</v>
      </c>
      <c r="FC214" s="22">
        <v>63.358469999999997</v>
      </c>
      <c r="FD214" s="22">
        <v>71.261619999999994</v>
      </c>
      <c r="FE214" s="22">
        <v>76.812010000000001</v>
      </c>
      <c r="FF214" s="22">
        <v>80.351519999999994</v>
      </c>
      <c r="FG214" s="22">
        <v>82.347999999999999</v>
      </c>
      <c r="FH214" s="22">
        <v>83.85857</v>
      </c>
      <c r="FI214" s="22">
        <v>84.558409999999995</v>
      </c>
      <c r="FJ214" s="22">
        <v>83.778469999999999</v>
      </c>
      <c r="FK214" s="22">
        <v>82.329229999999995</v>
      </c>
      <c r="FL214" s="22">
        <v>80.323310000000006</v>
      </c>
      <c r="FM214" s="22">
        <v>76.418700000000001</v>
      </c>
      <c r="FN214" s="22">
        <v>70.918620000000004</v>
      </c>
      <c r="FO214" s="22">
        <v>66.878290000000007</v>
      </c>
      <c r="FP214" s="22">
        <v>65.028469999999999</v>
      </c>
      <c r="FQ214" s="22">
        <v>63.374879999999997</v>
      </c>
      <c r="FR214" s="22">
        <v>62.368690000000001</v>
      </c>
      <c r="FS214" s="22">
        <v>1.2430939999999999</v>
      </c>
      <c r="FT214" s="22">
        <v>5.8455600000000003E-2</v>
      </c>
      <c r="FU214" s="22">
        <v>8.6750099999999997E-2</v>
      </c>
    </row>
    <row r="215" spans="1:177" x14ac:dyDescent="0.3">
      <c r="A215" s="13" t="s">
        <v>226</v>
      </c>
      <c r="B215" s="13" t="s">
        <v>199</v>
      </c>
      <c r="C215" s="13" t="s">
        <v>263</v>
      </c>
      <c r="D215" s="34" t="s">
        <v>253</v>
      </c>
      <c r="E215" s="23" t="s">
        <v>219</v>
      </c>
      <c r="F215" s="23">
        <v>6720</v>
      </c>
      <c r="G215" s="22">
        <v>1.244804</v>
      </c>
      <c r="H215" s="22">
        <v>1.056133</v>
      </c>
      <c r="I215" s="22">
        <v>0.87498849999999995</v>
      </c>
      <c r="J215" s="22">
        <v>0.88659010000000005</v>
      </c>
      <c r="K215" s="22">
        <v>0.83837870000000003</v>
      </c>
      <c r="L215" s="22">
        <v>0.86390560000000005</v>
      </c>
      <c r="M215" s="22">
        <v>0.99961310000000003</v>
      </c>
      <c r="N215" s="22">
        <v>0.74676100000000001</v>
      </c>
      <c r="O215" s="22">
        <v>0.3217798</v>
      </c>
      <c r="P215" s="22">
        <v>-0.21214350000000001</v>
      </c>
      <c r="Q215" s="22">
        <v>-0.56754789999999999</v>
      </c>
      <c r="R215" s="22">
        <v>-0.82582199999999994</v>
      </c>
      <c r="S215" s="22">
        <v>-0.72472950000000003</v>
      </c>
      <c r="T215" s="22">
        <v>-0.52830160000000004</v>
      </c>
      <c r="U215" s="22">
        <v>-0.2601117</v>
      </c>
      <c r="V215" s="22">
        <v>0.3613287</v>
      </c>
      <c r="W215" s="22">
        <v>1.1105</v>
      </c>
      <c r="X215" s="22">
        <v>1.9668479999999999</v>
      </c>
      <c r="Y215" s="22">
        <v>2.3464420000000001</v>
      </c>
      <c r="Z215" s="22">
        <v>2.3457720000000002</v>
      </c>
      <c r="AA215" s="22">
        <v>2.2951419999999998</v>
      </c>
      <c r="AB215" s="22">
        <v>2.1299990000000002</v>
      </c>
      <c r="AC215" s="22">
        <v>1.7966260000000001</v>
      </c>
      <c r="AD215" s="22">
        <v>1.4175420000000001</v>
      </c>
      <c r="AE215" s="22">
        <v>-0.11746719999999999</v>
      </c>
      <c r="AF215" s="22">
        <v>-0.1578205</v>
      </c>
      <c r="AG215" s="22">
        <v>-0.22229360000000001</v>
      </c>
      <c r="AH215" s="22">
        <v>-9.2663599999999999E-2</v>
      </c>
      <c r="AI215" s="22">
        <v>-9.7952700000000004E-2</v>
      </c>
      <c r="AJ215" s="22">
        <v>-6.8170599999999998E-2</v>
      </c>
      <c r="AK215" s="22">
        <v>2.1049999999999999E-4</v>
      </c>
      <c r="AL215" s="22">
        <v>-5.9455099999999997E-2</v>
      </c>
      <c r="AM215" s="22">
        <v>-8.57459E-2</v>
      </c>
      <c r="AN215" s="22">
        <v>-0.1139385</v>
      </c>
      <c r="AO215" s="22">
        <v>-0.11189060000000001</v>
      </c>
      <c r="AP215" s="22">
        <v>-0.23218030000000001</v>
      </c>
      <c r="AQ215" s="22">
        <v>-0.18701950000000001</v>
      </c>
      <c r="AR215" s="22">
        <v>-0.19132479999999999</v>
      </c>
      <c r="AS215" s="22">
        <v>-0.26744000000000001</v>
      </c>
      <c r="AT215" s="22">
        <v>-0.25680069999999999</v>
      </c>
      <c r="AU215" s="22">
        <v>-3.3897900000000002E-2</v>
      </c>
      <c r="AV215" s="22">
        <v>0.1094512</v>
      </c>
      <c r="AW215" s="22">
        <v>-2.56948E-2</v>
      </c>
      <c r="AX215" s="22">
        <v>-6.0187900000000003E-2</v>
      </c>
      <c r="AY215" s="22">
        <v>-3.7716800000000002E-2</v>
      </c>
      <c r="AZ215" s="22">
        <v>-7.4506900000000001E-2</v>
      </c>
      <c r="BA215" s="22">
        <v>-0.1382784</v>
      </c>
      <c r="BB215" s="22">
        <v>-0.19309299999999999</v>
      </c>
      <c r="BC215" s="22">
        <v>-5.7519300000000002E-2</v>
      </c>
      <c r="BD215" s="22">
        <v>-0.1016329</v>
      </c>
      <c r="BE215" s="22">
        <v>-0.16084689999999999</v>
      </c>
      <c r="BF215" s="22">
        <v>-4.7393499999999998E-2</v>
      </c>
      <c r="BG215" s="22">
        <v>-4.7869700000000001E-2</v>
      </c>
      <c r="BH215" s="22">
        <v>-2.32138E-2</v>
      </c>
      <c r="BI215" s="22">
        <v>4.93923E-2</v>
      </c>
      <c r="BJ215" s="22">
        <v>-6.3642000000000004E-3</v>
      </c>
      <c r="BK215" s="22">
        <v>-3.1777899999999998E-2</v>
      </c>
      <c r="BL215" s="22">
        <v>-4.8903200000000001E-2</v>
      </c>
      <c r="BM215" s="22">
        <v>-3.6895200000000003E-2</v>
      </c>
      <c r="BN215" s="22">
        <v>-0.14477809999999999</v>
      </c>
      <c r="BO215" s="22">
        <v>-9.9821800000000002E-2</v>
      </c>
      <c r="BP215" s="22">
        <v>-9.0516700000000005E-2</v>
      </c>
      <c r="BQ215" s="22">
        <v>-0.1673808</v>
      </c>
      <c r="BR215" s="22">
        <v>-0.13456660000000001</v>
      </c>
      <c r="BS215" s="22">
        <v>7.6644799999999999E-2</v>
      </c>
      <c r="BT215" s="22">
        <v>0.21871260000000001</v>
      </c>
      <c r="BU215" s="22">
        <v>9.0717000000000006E-2</v>
      </c>
      <c r="BV215" s="22">
        <v>4.1304100000000003E-2</v>
      </c>
      <c r="BW215" s="22">
        <v>6.6600900000000005E-2</v>
      </c>
      <c r="BX215" s="22">
        <v>1.29166E-2</v>
      </c>
      <c r="BY215" s="22">
        <v>-5.4858499999999998E-2</v>
      </c>
      <c r="BZ215" s="22">
        <v>-0.1183109</v>
      </c>
      <c r="CA215" s="22">
        <v>-1.5999599999999999E-2</v>
      </c>
      <c r="CB215" s="22">
        <v>-6.2717499999999995E-2</v>
      </c>
      <c r="CC215" s="22">
        <v>-0.11828900000000001</v>
      </c>
      <c r="CD215" s="22">
        <v>-1.6039500000000002E-2</v>
      </c>
      <c r="CE215" s="22">
        <v>-1.31824E-2</v>
      </c>
      <c r="CF215" s="22">
        <v>7.9232E-3</v>
      </c>
      <c r="CG215" s="22">
        <v>8.3455500000000002E-2</v>
      </c>
      <c r="CH215" s="22">
        <v>3.0406300000000001E-2</v>
      </c>
      <c r="CI215" s="22">
        <v>5.6001999999999996E-3</v>
      </c>
      <c r="CJ215" s="22">
        <v>-3.8598999999999999E-3</v>
      </c>
      <c r="CK215" s="22">
        <v>1.50464E-2</v>
      </c>
      <c r="CL215" s="22">
        <v>-8.4243700000000005E-2</v>
      </c>
      <c r="CM215" s="22">
        <v>-3.94288E-2</v>
      </c>
      <c r="CN215" s="22">
        <v>-2.0697400000000001E-2</v>
      </c>
      <c r="CO215" s="22">
        <v>-9.8080000000000001E-2</v>
      </c>
      <c r="CP215" s="22">
        <v>-4.9907600000000003E-2</v>
      </c>
      <c r="CQ215" s="22">
        <v>0.15320629999999999</v>
      </c>
      <c r="CR215" s="22">
        <v>0.2943867</v>
      </c>
      <c r="CS215" s="22">
        <v>0.17134350000000001</v>
      </c>
      <c r="CT215" s="22">
        <v>0.1115971</v>
      </c>
      <c r="CU215" s="22">
        <v>0.138851</v>
      </c>
      <c r="CV215" s="22">
        <v>7.3465799999999998E-2</v>
      </c>
      <c r="CW215" s="22">
        <v>2.9179000000000002E-3</v>
      </c>
      <c r="CX215" s="22">
        <v>-6.6517099999999996E-2</v>
      </c>
      <c r="CY215" s="22">
        <v>2.55201E-2</v>
      </c>
      <c r="CZ215" s="22">
        <v>-2.38021E-2</v>
      </c>
      <c r="DA215" s="22">
        <v>-7.5731199999999999E-2</v>
      </c>
      <c r="DB215" s="22">
        <v>1.5314400000000001E-2</v>
      </c>
      <c r="DC215" s="22">
        <v>2.1505E-2</v>
      </c>
      <c r="DD215" s="22">
        <v>3.9060200000000003E-2</v>
      </c>
      <c r="DE215" s="22">
        <v>0.1175186</v>
      </c>
      <c r="DF215" s="22">
        <v>6.7176799999999995E-2</v>
      </c>
      <c r="DG215" s="22">
        <v>4.2978200000000001E-2</v>
      </c>
      <c r="DH215" s="22">
        <v>4.1183299999999999E-2</v>
      </c>
      <c r="DI215" s="22">
        <v>6.6988000000000006E-2</v>
      </c>
      <c r="DJ215" s="22">
        <v>-2.37092E-2</v>
      </c>
      <c r="DK215" s="22">
        <v>2.0964099999999999E-2</v>
      </c>
      <c r="DL215" s="22">
        <v>4.9121900000000003E-2</v>
      </c>
      <c r="DM215" s="22">
        <v>-2.8779300000000001E-2</v>
      </c>
      <c r="DN215" s="22">
        <v>3.4751400000000002E-2</v>
      </c>
      <c r="DO215" s="22">
        <v>0.22976769999999999</v>
      </c>
      <c r="DP215" s="22">
        <v>0.37006080000000002</v>
      </c>
      <c r="DQ215" s="22">
        <v>0.25197000000000003</v>
      </c>
      <c r="DR215" s="22">
        <v>0.1818902</v>
      </c>
      <c r="DS215" s="22">
        <v>0.21110110000000001</v>
      </c>
      <c r="DT215" s="22">
        <v>0.1340151</v>
      </c>
      <c r="DU215" s="22">
        <v>6.06943E-2</v>
      </c>
      <c r="DV215" s="22">
        <v>-1.4723200000000001E-2</v>
      </c>
      <c r="DW215" s="22">
        <v>8.5468000000000002E-2</v>
      </c>
      <c r="DX215" s="22">
        <v>3.2385499999999998E-2</v>
      </c>
      <c r="DY215" s="22">
        <v>-1.4284399999999999E-2</v>
      </c>
      <c r="DZ215" s="22">
        <v>6.0584499999999999E-2</v>
      </c>
      <c r="EA215" s="22">
        <v>7.1587999999999999E-2</v>
      </c>
      <c r="EB215" s="22">
        <v>8.4016999999999994E-2</v>
      </c>
      <c r="EC215" s="22">
        <v>0.1667004</v>
      </c>
      <c r="ED215" s="22">
        <v>0.1202676</v>
      </c>
      <c r="EE215" s="22">
        <v>9.6946199999999996E-2</v>
      </c>
      <c r="EF215" s="22">
        <v>0.1062186</v>
      </c>
      <c r="EG215" s="22">
        <v>0.14198340000000001</v>
      </c>
      <c r="EH215" s="22">
        <v>6.3692899999999997E-2</v>
      </c>
      <c r="EI215" s="22">
        <v>0.10816190000000001</v>
      </c>
      <c r="EJ215" s="22">
        <v>0.14993000000000001</v>
      </c>
      <c r="EK215" s="22">
        <v>7.1279999999999996E-2</v>
      </c>
      <c r="EL215" s="22">
        <v>0.1569855</v>
      </c>
      <c r="EM215" s="22">
        <v>0.34031040000000001</v>
      </c>
      <c r="EN215" s="22">
        <v>0.47932219999999998</v>
      </c>
      <c r="EO215" s="22">
        <v>0.36838169999999998</v>
      </c>
      <c r="EP215" s="22">
        <v>0.28338210000000003</v>
      </c>
      <c r="EQ215" s="22">
        <v>0.3154187</v>
      </c>
      <c r="ER215" s="22">
        <v>0.22143850000000001</v>
      </c>
      <c r="ES215" s="22">
        <v>0.1441143</v>
      </c>
      <c r="ET215" s="22">
        <v>6.0058800000000002E-2</v>
      </c>
      <c r="EU215" s="22">
        <v>73.507900000000006</v>
      </c>
      <c r="EV215" s="22">
        <v>72.521870000000007</v>
      </c>
      <c r="EW215" s="22">
        <v>72.024870000000007</v>
      </c>
      <c r="EX215" s="22">
        <v>70.494519999999994</v>
      </c>
      <c r="EY215" s="22">
        <v>70.502510000000001</v>
      </c>
      <c r="EZ215" s="22">
        <v>71.509200000000007</v>
      </c>
      <c r="FA215" s="22">
        <v>71.509200000000007</v>
      </c>
      <c r="FB215" s="22">
        <v>71.982150000000004</v>
      </c>
      <c r="FC215" s="22">
        <v>76.000699999999995</v>
      </c>
      <c r="FD215" s="22">
        <v>81.041219999999996</v>
      </c>
      <c r="FE215" s="22">
        <v>85.541629999999998</v>
      </c>
      <c r="FF215" s="22">
        <v>87.569559999999996</v>
      </c>
      <c r="FG215" s="22">
        <v>90.055189999999996</v>
      </c>
      <c r="FH215" s="22">
        <v>88.601380000000006</v>
      </c>
      <c r="FI215" s="22">
        <v>88.609369999999998</v>
      </c>
      <c r="FJ215" s="22">
        <v>89.091700000000003</v>
      </c>
      <c r="FK215" s="22">
        <v>88.558769999999996</v>
      </c>
      <c r="FL215" s="22">
        <v>87.082419999999999</v>
      </c>
      <c r="FM215" s="22">
        <v>85.049899999999994</v>
      </c>
      <c r="FN215" s="22">
        <v>80.098489999999998</v>
      </c>
      <c r="FO215" s="22">
        <v>76.125140000000002</v>
      </c>
      <c r="FP215" s="22">
        <v>75.586219999999997</v>
      </c>
      <c r="FQ215" s="22">
        <v>74.096710000000002</v>
      </c>
      <c r="FR215" s="22">
        <v>73.605109999999996</v>
      </c>
      <c r="FS215" s="22">
        <v>1.3435379999999999</v>
      </c>
      <c r="FT215" s="22">
        <v>5.7982899999999997E-2</v>
      </c>
      <c r="FU215" s="22">
        <v>0.11869970000000001</v>
      </c>
    </row>
    <row r="216" spans="1:177" x14ac:dyDescent="0.3">
      <c r="A216" s="13" t="s">
        <v>226</v>
      </c>
      <c r="B216" s="13" t="s">
        <v>199</v>
      </c>
      <c r="C216" s="13" t="s">
        <v>263</v>
      </c>
      <c r="D216" s="34" t="s">
        <v>253</v>
      </c>
      <c r="E216" s="23" t="s">
        <v>220</v>
      </c>
      <c r="F216" s="23">
        <v>3373</v>
      </c>
      <c r="G216" s="22">
        <v>1.2130080000000001</v>
      </c>
      <c r="H216" s="22">
        <v>1.0475270000000001</v>
      </c>
      <c r="I216" s="22">
        <v>0.95696510000000001</v>
      </c>
      <c r="J216" s="22">
        <v>0.88387470000000001</v>
      </c>
      <c r="K216" s="22">
        <v>0.7736056</v>
      </c>
      <c r="L216" s="22">
        <v>0.76472260000000003</v>
      </c>
      <c r="M216" s="22">
        <v>0.87369490000000005</v>
      </c>
      <c r="N216" s="22">
        <v>0.62503900000000001</v>
      </c>
      <c r="O216" s="22">
        <v>0.26765499999999998</v>
      </c>
      <c r="P216" s="22">
        <v>-0.10229000000000001</v>
      </c>
      <c r="Q216" s="22">
        <v>-0.43183759999999999</v>
      </c>
      <c r="R216" s="22">
        <v>-0.79064900000000005</v>
      </c>
      <c r="S216" s="22">
        <v>-0.71202109999999996</v>
      </c>
      <c r="T216" s="22">
        <v>-0.55372169999999998</v>
      </c>
      <c r="U216" s="22">
        <v>-0.2213937</v>
      </c>
      <c r="V216" s="22">
        <v>0.42398580000000002</v>
      </c>
      <c r="W216" s="22">
        <v>0.93836509999999995</v>
      </c>
      <c r="X216" s="22">
        <v>1.786413</v>
      </c>
      <c r="Y216" s="22">
        <v>2.0509040000000001</v>
      </c>
      <c r="Z216" s="22">
        <v>1.9189149999999999</v>
      </c>
      <c r="AA216" s="22">
        <v>2.0434079999999999</v>
      </c>
      <c r="AB216" s="22">
        <v>2.0687679999999999</v>
      </c>
      <c r="AC216" s="22">
        <v>1.548511</v>
      </c>
      <c r="AD216" s="22">
        <v>1.157108</v>
      </c>
      <c r="AE216" s="22">
        <v>-0.1632006</v>
      </c>
      <c r="AF216" s="22">
        <v>-0.2047023</v>
      </c>
      <c r="AG216" s="22">
        <v>-0.13072590000000001</v>
      </c>
      <c r="AH216" s="22">
        <v>-8.9572499999999999E-2</v>
      </c>
      <c r="AI216" s="22">
        <v>-0.14093320000000001</v>
      </c>
      <c r="AJ216" s="22">
        <v>-0.14683850000000001</v>
      </c>
      <c r="AK216" s="22">
        <v>-0.1190055</v>
      </c>
      <c r="AL216" s="22">
        <v>-0.1981503</v>
      </c>
      <c r="AM216" s="22">
        <v>-0.17921960000000001</v>
      </c>
      <c r="AN216" s="22">
        <v>-0.1732185</v>
      </c>
      <c r="AO216" s="22">
        <v>-0.1785282</v>
      </c>
      <c r="AP216" s="22">
        <v>-0.38811859999999998</v>
      </c>
      <c r="AQ216" s="22">
        <v>-0.2716866</v>
      </c>
      <c r="AR216" s="22">
        <v>-0.25593139999999998</v>
      </c>
      <c r="AS216" s="22">
        <v>-0.2132271</v>
      </c>
      <c r="AT216" s="22">
        <v>-0.15388309999999999</v>
      </c>
      <c r="AU216" s="22">
        <v>-7.8838699999999998E-2</v>
      </c>
      <c r="AV216" s="22">
        <v>0.16592989999999999</v>
      </c>
      <c r="AW216" s="22">
        <v>-6.6967499999999999E-2</v>
      </c>
      <c r="AX216" s="22">
        <v>-0.29474869999999997</v>
      </c>
      <c r="AY216" s="22">
        <v>-0.17954609999999999</v>
      </c>
      <c r="AZ216" s="22">
        <v>-1.8845299999999999E-2</v>
      </c>
      <c r="BA216" s="22">
        <v>-0.29863289999999998</v>
      </c>
      <c r="BB216" s="22">
        <v>-0.42851830000000002</v>
      </c>
      <c r="BC216" s="22">
        <v>-7.53582E-2</v>
      </c>
      <c r="BD216" s="22">
        <v>-0.1160298</v>
      </c>
      <c r="BE216" s="22">
        <v>-6.7721600000000007E-2</v>
      </c>
      <c r="BF216" s="22">
        <v>-4.6044799999999997E-2</v>
      </c>
      <c r="BG216" s="22">
        <v>-8.8143299999999994E-2</v>
      </c>
      <c r="BH216" s="22">
        <v>-9.1356900000000005E-2</v>
      </c>
      <c r="BI216" s="22">
        <v>-5.26253E-2</v>
      </c>
      <c r="BJ216" s="22">
        <v>-0.136958</v>
      </c>
      <c r="BK216" s="22">
        <v>-0.104319</v>
      </c>
      <c r="BL216" s="22">
        <v>-7.1056499999999995E-2</v>
      </c>
      <c r="BM216" s="22">
        <v>-6.85553E-2</v>
      </c>
      <c r="BN216" s="22">
        <v>-0.26139610000000002</v>
      </c>
      <c r="BO216" s="22">
        <v>-0.17783930000000001</v>
      </c>
      <c r="BP216" s="22">
        <v>-0.12892239999999999</v>
      </c>
      <c r="BQ216" s="22">
        <v>-7.4380299999999996E-2</v>
      </c>
      <c r="BR216" s="22">
        <v>3.8774700000000002E-2</v>
      </c>
      <c r="BS216" s="22">
        <v>8.42696E-2</v>
      </c>
      <c r="BT216" s="22">
        <v>0.31312760000000001</v>
      </c>
      <c r="BU216" s="22">
        <v>9.3416200000000005E-2</v>
      </c>
      <c r="BV216" s="22">
        <v>-0.1404108</v>
      </c>
      <c r="BW216" s="22">
        <v>-1.03401E-2</v>
      </c>
      <c r="BX216" s="22">
        <v>0.12628039999999999</v>
      </c>
      <c r="BY216" s="22">
        <v>-0.16537470000000001</v>
      </c>
      <c r="BZ216" s="22">
        <v>-0.2895566</v>
      </c>
      <c r="CA216" s="22">
        <v>-1.45189E-2</v>
      </c>
      <c r="CB216" s="22">
        <v>-5.4615400000000001E-2</v>
      </c>
      <c r="CC216" s="22">
        <v>-2.4085100000000002E-2</v>
      </c>
      <c r="CD216" s="22">
        <v>-1.5897600000000001E-2</v>
      </c>
      <c r="CE216" s="22">
        <v>-5.1581099999999998E-2</v>
      </c>
      <c r="CF216" s="22">
        <v>-5.2930400000000002E-2</v>
      </c>
      <c r="CG216" s="22">
        <v>-6.6505999999999996E-3</v>
      </c>
      <c r="CH216" s="22">
        <v>-9.4576499999999994E-2</v>
      </c>
      <c r="CI216" s="22">
        <v>-5.2443200000000002E-2</v>
      </c>
      <c r="CJ216" s="22">
        <v>-2.9940000000000001E-4</v>
      </c>
      <c r="CK216" s="22">
        <v>7.6115999999999996E-3</v>
      </c>
      <c r="CL216" s="22">
        <v>-0.17362839999999999</v>
      </c>
      <c r="CM216" s="22">
        <v>-0.11284089999999999</v>
      </c>
      <c r="CN216" s="22">
        <v>-4.0956300000000001E-2</v>
      </c>
      <c r="CO216" s="22">
        <v>2.1784600000000001E-2</v>
      </c>
      <c r="CP216" s="22">
        <v>0.1722089</v>
      </c>
      <c r="CQ216" s="22">
        <v>0.19723789999999999</v>
      </c>
      <c r="CR216" s="22">
        <v>0.41507630000000001</v>
      </c>
      <c r="CS216" s="22">
        <v>0.2044975</v>
      </c>
      <c r="CT216" s="22">
        <v>-3.3516799999999999E-2</v>
      </c>
      <c r="CU216" s="22">
        <v>0.1068515</v>
      </c>
      <c r="CV216" s="22">
        <v>0.226794</v>
      </c>
      <c r="CW216" s="22">
        <v>-7.3080400000000004E-2</v>
      </c>
      <c r="CX216" s="22">
        <v>-0.19331219999999999</v>
      </c>
      <c r="CY216" s="22">
        <v>4.6320500000000001E-2</v>
      </c>
      <c r="CZ216" s="22">
        <v>6.7989000000000001E-3</v>
      </c>
      <c r="DA216" s="22">
        <v>1.9551499999999999E-2</v>
      </c>
      <c r="DB216" s="22">
        <v>1.4249599999999999E-2</v>
      </c>
      <c r="DC216" s="22">
        <v>-1.5018999999999999E-2</v>
      </c>
      <c r="DD216" s="22">
        <v>-1.4504E-2</v>
      </c>
      <c r="DE216" s="22">
        <v>3.9324100000000001E-2</v>
      </c>
      <c r="DF216" s="22">
        <v>-5.2194900000000002E-2</v>
      </c>
      <c r="DG216" s="22">
        <v>-5.6729999999999997E-4</v>
      </c>
      <c r="DH216" s="22">
        <v>7.0457699999999998E-2</v>
      </c>
      <c r="DI216" s="22">
        <v>8.3778599999999995E-2</v>
      </c>
      <c r="DJ216" s="22">
        <v>-8.5860699999999998E-2</v>
      </c>
      <c r="DK216" s="22">
        <v>-4.7842599999999999E-2</v>
      </c>
      <c r="DL216" s="22">
        <v>4.7009799999999997E-2</v>
      </c>
      <c r="DM216" s="22">
        <v>0.1179495</v>
      </c>
      <c r="DN216" s="22">
        <v>0.3056431</v>
      </c>
      <c r="DO216" s="22">
        <v>0.31020609999999998</v>
      </c>
      <c r="DP216" s="22">
        <v>0.51702490000000001</v>
      </c>
      <c r="DQ216" s="22">
        <v>0.31557879999999999</v>
      </c>
      <c r="DR216" s="22">
        <v>7.3377200000000004E-2</v>
      </c>
      <c r="DS216" s="22">
        <v>0.2240431</v>
      </c>
      <c r="DT216" s="22">
        <v>0.32730759999999998</v>
      </c>
      <c r="DU216" s="22">
        <v>1.9213899999999999E-2</v>
      </c>
      <c r="DV216" s="22">
        <v>-9.7067799999999996E-2</v>
      </c>
      <c r="DW216" s="22">
        <v>0.1341629</v>
      </c>
      <c r="DX216" s="22">
        <v>9.5471399999999998E-2</v>
      </c>
      <c r="DY216" s="22">
        <v>8.2555699999999996E-2</v>
      </c>
      <c r="DZ216" s="22">
        <v>5.77774E-2</v>
      </c>
      <c r="EA216" s="22">
        <v>3.7770999999999999E-2</v>
      </c>
      <c r="EB216" s="22">
        <v>4.0977600000000003E-2</v>
      </c>
      <c r="EC216" s="22">
        <v>0.1057043</v>
      </c>
      <c r="ED216" s="22">
        <v>8.9972999999999997E-3</v>
      </c>
      <c r="EE216" s="22">
        <v>7.4333300000000005E-2</v>
      </c>
      <c r="EF216" s="22">
        <v>0.17261960000000001</v>
      </c>
      <c r="EG216" s="22">
        <v>0.19375149999999999</v>
      </c>
      <c r="EH216" s="22">
        <v>4.0861799999999997E-2</v>
      </c>
      <c r="EI216" s="22">
        <v>4.6004700000000003E-2</v>
      </c>
      <c r="EJ216" s="22">
        <v>0.1740188</v>
      </c>
      <c r="EK216" s="22">
        <v>0.25679629999999998</v>
      </c>
      <c r="EL216" s="22">
        <v>0.49830089999999999</v>
      </c>
      <c r="EM216" s="22">
        <v>0.47331440000000002</v>
      </c>
      <c r="EN216" s="22">
        <v>0.6642226</v>
      </c>
      <c r="EO216" s="22">
        <v>0.47596260000000001</v>
      </c>
      <c r="EP216" s="22">
        <v>0.2277151</v>
      </c>
      <c r="EQ216" s="22">
        <v>0.39324920000000002</v>
      </c>
      <c r="ER216" s="22">
        <v>0.4724333</v>
      </c>
      <c r="ES216" s="22">
        <v>0.1524721</v>
      </c>
      <c r="ET216" s="22">
        <v>4.1893800000000002E-2</v>
      </c>
      <c r="EU216" s="22">
        <v>74.02525</v>
      </c>
      <c r="EV216" s="22">
        <v>73.0505</v>
      </c>
      <c r="EW216" s="22">
        <v>73.0505</v>
      </c>
      <c r="EX216" s="22">
        <v>72.97475</v>
      </c>
      <c r="EY216" s="22">
        <v>72</v>
      </c>
      <c r="EZ216" s="22">
        <v>72.02525</v>
      </c>
      <c r="FA216" s="22">
        <v>72.02525</v>
      </c>
      <c r="FB216" s="22">
        <v>71.97475</v>
      </c>
      <c r="FC216" s="22">
        <v>74.02525</v>
      </c>
      <c r="FD216" s="22">
        <v>76.126260000000002</v>
      </c>
      <c r="FE216" s="22">
        <v>81.126260000000002</v>
      </c>
      <c r="FF216" s="22">
        <v>83.176760000000002</v>
      </c>
      <c r="FG216" s="22">
        <v>85.151510000000002</v>
      </c>
      <c r="FH216" s="22">
        <v>84.227260000000001</v>
      </c>
      <c r="FI216" s="22">
        <v>83.252510000000001</v>
      </c>
      <c r="FJ216" s="22">
        <v>85.202010000000001</v>
      </c>
      <c r="FK216" s="22">
        <v>86.126260000000002</v>
      </c>
      <c r="FL216" s="22">
        <v>84.176760000000002</v>
      </c>
      <c r="FM216" s="22">
        <v>84.100999999999999</v>
      </c>
      <c r="FN216" s="22">
        <v>78.202010000000001</v>
      </c>
      <c r="FO216" s="22">
        <v>74.252510000000001</v>
      </c>
      <c r="FP216" s="22">
        <v>74.176760000000002</v>
      </c>
      <c r="FQ216" s="22">
        <v>73.202010000000001</v>
      </c>
      <c r="FR216" s="22">
        <v>72.227260000000001</v>
      </c>
      <c r="FS216" s="22">
        <v>1.991115</v>
      </c>
      <c r="FT216" s="22">
        <v>7.7252699999999994E-2</v>
      </c>
      <c r="FU216" s="22">
        <v>0.1760496</v>
      </c>
    </row>
    <row r="217" spans="1:177" x14ac:dyDescent="0.3">
      <c r="A217" s="13" t="s">
        <v>226</v>
      </c>
      <c r="B217" s="13" t="s">
        <v>199</v>
      </c>
      <c r="C217" s="13" t="s">
        <v>263</v>
      </c>
      <c r="D217" s="34" t="s">
        <v>253</v>
      </c>
      <c r="E217" s="23" t="s">
        <v>221</v>
      </c>
      <c r="F217" s="23">
        <v>3347</v>
      </c>
      <c r="G217" s="22">
        <v>1.2851840000000001</v>
      </c>
      <c r="H217" s="22">
        <v>1.06836</v>
      </c>
      <c r="I217" s="22">
        <v>0.82265100000000002</v>
      </c>
      <c r="J217" s="22">
        <v>0.89695040000000004</v>
      </c>
      <c r="K217" s="22">
        <v>0.8949144</v>
      </c>
      <c r="L217" s="22">
        <v>0.95554989999999995</v>
      </c>
      <c r="M217" s="22">
        <v>1.1101920000000001</v>
      </c>
      <c r="N217" s="22">
        <v>0.84296599999999999</v>
      </c>
      <c r="O217" s="22">
        <v>0.37536019999999998</v>
      </c>
      <c r="P217" s="22">
        <v>-0.30963489999999999</v>
      </c>
      <c r="Q217" s="22">
        <v>-0.70978059999999998</v>
      </c>
      <c r="R217" s="22">
        <v>-0.88286189999999998</v>
      </c>
      <c r="S217" s="22">
        <v>-0.73796240000000002</v>
      </c>
      <c r="T217" s="22">
        <v>-0.50253999999999999</v>
      </c>
      <c r="U217" s="22">
        <v>-0.29675689999999999</v>
      </c>
      <c r="V217" s="22">
        <v>0.32660099999999997</v>
      </c>
      <c r="W217" s="22">
        <v>1.27213</v>
      </c>
      <c r="X217" s="22">
        <v>2.175297</v>
      </c>
      <c r="Y217" s="22">
        <v>2.656987</v>
      </c>
      <c r="Z217" s="22">
        <v>2.7386029999999999</v>
      </c>
      <c r="AA217" s="22">
        <v>2.545207</v>
      </c>
      <c r="AB217" s="22">
        <v>2.240011</v>
      </c>
      <c r="AC217" s="22">
        <v>2.0361199999999999</v>
      </c>
      <c r="AD217" s="22">
        <v>1.6491929999999999</v>
      </c>
      <c r="AE217" s="22">
        <v>-0.1474541</v>
      </c>
      <c r="AF217" s="22">
        <v>-0.1889255</v>
      </c>
      <c r="AG217" s="22">
        <v>-0.34351039999999999</v>
      </c>
      <c r="AH217" s="22">
        <v>-0.13280890000000001</v>
      </c>
      <c r="AI217" s="22">
        <v>-0.1195341</v>
      </c>
      <c r="AJ217" s="22">
        <v>-5.6837699999999998E-2</v>
      </c>
      <c r="AK217" s="22">
        <v>3.4819099999999999E-2</v>
      </c>
      <c r="AL217" s="22">
        <v>-9.9976000000000006E-3</v>
      </c>
      <c r="AM217" s="22">
        <v>-6.57248E-2</v>
      </c>
      <c r="AN217" s="22">
        <v>-0.14226520000000001</v>
      </c>
      <c r="AO217" s="22">
        <v>-0.16694290000000001</v>
      </c>
      <c r="AP217" s="22">
        <v>-0.23118739999999999</v>
      </c>
      <c r="AQ217" s="22">
        <v>-0.20109260000000001</v>
      </c>
      <c r="AR217" s="22">
        <v>-0.26161309999999999</v>
      </c>
      <c r="AS217" s="22">
        <v>-0.4607349</v>
      </c>
      <c r="AT217" s="22">
        <v>-0.52137540000000004</v>
      </c>
      <c r="AU217" s="22">
        <v>-0.16421350000000001</v>
      </c>
      <c r="AV217" s="22">
        <v>-6.8727200000000002E-2</v>
      </c>
      <c r="AW217" s="22">
        <v>-0.13589280000000001</v>
      </c>
      <c r="AX217" s="22">
        <v>-1.62349E-2</v>
      </c>
      <c r="AY217" s="22">
        <v>-6.7407800000000004E-2</v>
      </c>
      <c r="AZ217" s="22">
        <v>-0.21798699999999999</v>
      </c>
      <c r="BA217" s="22">
        <v>-0.1241255</v>
      </c>
      <c r="BB217" s="22">
        <v>-0.1145473</v>
      </c>
      <c r="BC217" s="22">
        <v>-6.5643099999999996E-2</v>
      </c>
      <c r="BD217" s="22">
        <v>-0.1169805</v>
      </c>
      <c r="BE217" s="22">
        <v>-0.24856600000000001</v>
      </c>
      <c r="BF217" s="22">
        <v>-5.93283E-2</v>
      </c>
      <c r="BG217" s="22">
        <v>-3.8952500000000001E-2</v>
      </c>
      <c r="BH217" s="22">
        <v>1.2788000000000001E-2</v>
      </c>
      <c r="BI217" s="22">
        <v>0.1076042</v>
      </c>
      <c r="BJ217" s="22">
        <v>7.2702699999999995E-2</v>
      </c>
      <c r="BK217" s="22">
        <v>1.0388E-2</v>
      </c>
      <c r="BL217" s="22">
        <v>-5.4783800000000001E-2</v>
      </c>
      <c r="BM217" s="22">
        <v>-5.8144399999999999E-2</v>
      </c>
      <c r="BN217" s="22">
        <v>-0.1038333</v>
      </c>
      <c r="BO217" s="22">
        <v>-6.1972899999999997E-2</v>
      </c>
      <c r="BP217" s="22">
        <v>-0.1069807</v>
      </c>
      <c r="BQ217" s="22">
        <v>-0.31627769999999999</v>
      </c>
      <c r="BR217" s="22">
        <v>-0.3580815</v>
      </c>
      <c r="BS217" s="22">
        <v>-9.7789999999999995E-3</v>
      </c>
      <c r="BT217" s="22">
        <v>8.9754700000000007E-2</v>
      </c>
      <c r="BU217" s="22">
        <v>3.3472799999999997E-2</v>
      </c>
      <c r="BV217" s="22">
        <v>0.12368990000000001</v>
      </c>
      <c r="BW217" s="22">
        <v>7.14114E-2</v>
      </c>
      <c r="BX217" s="22">
        <v>-0.108417</v>
      </c>
      <c r="BY217" s="22">
        <v>-9.9582999999999998E-3</v>
      </c>
      <c r="BZ217" s="22">
        <v>-2.8809700000000001E-2</v>
      </c>
      <c r="CA217" s="22">
        <v>-8.9811000000000005E-3</v>
      </c>
      <c r="CB217" s="22">
        <v>-6.7151600000000006E-2</v>
      </c>
      <c r="CC217" s="22">
        <v>-0.18280779999999999</v>
      </c>
      <c r="CD217" s="22">
        <v>-8.4358999999999996E-3</v>
      </c>
      <c r="CE217" s="22">
        <v>1.6858100000000001E-2</v>
      </c>
      <c r="CF217" s="22">
        <v>6.1010500000000002E-2</v>
      </c>
      <c r="CG217" s="22">
        <v>0.15801499999999999</v>
      </c>
      <c r="CH217" s="22">
        <v>0.1299806</v>
      </c>
      <c r="CI217" s="22">
        <v>6.3103500000000007E-2</v>
      </c>
      <c r="CJ217" s="22">
        <v>5.8054999999999999E-3</v>
      </c>
      <c r="CK217" s="22">
        <v>1.7209100000000001E-2</v>
      </c>
      <c r="CL217" s="22">
        <v>-1.5628199999999998E-2</v>
      </c>
      <c r="CM217" s="22">
        <v>3.4381000000000002E-2</v>
      </c>
      <c r="CN217" s="22">
        <v>1.172E-4</v>
      </c>
      <c r="CO217" s="22">
        <v>-0.216227</v>
      </c>
      <c r="CP217" s="22">
        <v>-0.2449848</v>
      </c>
      <c r="CQ217" s="22">
        <v>9.7182000000000004E-2</v>
      </c>
      <c r="CR217" s="22">
        <v>0.1995188</v>
      </c>
      <c r="CS217" s="22">
        <v>0.15077479999999999</v>
      </c>
      <c r="CT217" s="22">
        <v>0.2206013</v>
      </c>
      <c r="CU217" s="22">
        <v>0.16755719999999999</v>
      </c>
      <c r="CV217" s="22">
        <v>-3.2529200000000001E-2</v>
      </c>
      <c r="CW217" s="22">
        <v>6.9113599999999997E-2</v>
      </c>
      <c r="CX217" s="22">
        <v>3.0571899999999999E-2</v>
      </c>
      <c r="CY217" s="22">
        <v>4.7680899999999998E-2</v>
      </c>
      <c r="CZ217" s="22">
        <v>-1.73227E-2</v>
      </c>
      <c r="DA217" s="22">
        <v>-0.1170496</v>
      </c>
      <c r="DB217" s="22">
        <v>4.2456500000000001E-2</v>
      </c>
      <c r="DC217" s="22">
        <v>7.26686E-2</v>
      </c>
      <c r="DD217" s="22">
        <v>0.1092331</v>
      </c>
      <c r="DE217" s="22">
        <v>0.20842569999999999</v>
      </c>
      <c r="DF217" s="22">
        <v>0.1872586</v>
      </c>
      <c r="DG217" s="22">
        <v>0.11581900000000001</v>
      </c>
      <c r="DH217" s="22">
        <v>6.6394800000000004E-2</v>
      </c>
      <c r="DI217" s="22">
        <v>9.2562599999999995E-2</v>
      </c>
      <c r="DJ217" s="22">
        <v>7.25769E-2</v>
      </c>
      <c r="DK217" s="22">
        <v>0.13073489999999999</v>
      </c>
      <c r="DL217" s="22">
        <v>0.10721509999999999</v>
      </c>
      <c r="DM217" s="22">
        <v>-0.1161764</v>
      </c>
      <c r="DN217" s="22">
        <v>-0.13188800000000001</v>
      </c>
      <c r="DO217" s="22">
        <v>0.20414289999999999</v>
      </c>
      <c r="DP217" s="22">
        <v>0.30928290000000003</v>
      </c>
      <c r="DQ217" s="22">
        <v>0.26807690000000001</v>
      </c>
      <c r="DR217" s="22">
        <v>0.31751279999999998</v>
      </c>
      <c r="DS217" s="22">
        <v>0.26370290000000002</v>
      </c>
      <c r="DT217" s="22">
        <v>4.3358599999999997E-2</v>
      </c>
      <c r="DU217" s="22">
        <v>0.1481855</v>
      </c>
      <c r="DV217" s="22">
        <v>8.9953400000000003E-2</v>
      </c>
      <c r="DW217" s="22">
        <v>0.12949189999999999</v>
      </c>
      <c r="DX217" s="22">
        <v>5.4622200000000003E-2</v>
      </c>
      <c r="DY217" s="22">
        <v>-2.2105199999999998E-2</v>
      </c>
      <c r="DZ217" s="22">
        <v>0.1159371</v>
      </c>
      <c r="EA217" s="22">
        <v>0.15325030000000001</v>
      </c>
      <c r="EB217" s="22">
        <v>0.17885880000000001</v>
      </c>
      <c r="EC217" s="22">
        <v>0.28121089999999999</v>
      </c>
      <c r="ED217" s="22">
        <v>0.2699589</v>
      </c>
      <c r="EE217" s="22">
        <v>0.19193180000000001</v>
      </c>
      <c r="EF217" s="22">
        <v>0.15387609999999999</v>
      </c>
      <c r="EG217" s="22">
        <v>0.20136109999999999</v>
      </c>
      <c r="EH217" s="22">
        <v>0.199931</v>
      </c>
      <c r="EI217" s="22">
        <v>0.2698546</v>
      </c>
      <c r="EJ217" s="22">
        <v>0.26184750000000001</v>
      </c>
      <c r="EK217" s="22">
        <v>2.8280900000000001E-2</v>
      </c>
      <c r="EL217" s="22">
        <v>3.1405799999999998E-2</v>
      </c>
      <c r="EM217" s="22">
        <v>0.35857749999999999</v>
      </c>
      <c r="EN217" s="22">
        <v>0.46776489999999998</v>
      </c>
      <c r="EO217" s="22">
        <v>0.43744250000000001</v>
      </c>
      <c r="EP217" s="22">
        <v>0.4574375</v>
      </c>
      <c r="EQ217" s="22">
        <v>0.40252209999999999</v>
      </c>
      <c r="ER217" s="22">
        <v>0.1529286</v>
      </c>
      <c r="ES217" s="22">
        <v>0.2623528</v>
      </c>
      <c r="ET217" s="22">
        <v>0.17569100000000001</v>
      </c>
      <c r="EU217" s="22">
        <v>72.987009999999998</v>
      </c>
      <c r="EV217" s="22">
        <v>71.989599999999996</v>
      </c>
      <c r="EW217" s="22">
        <v>70.992199999999997</v>
      </c>
      <c r="EX217" s="22">
        <v>67.997399999999999</v>
      </c>
      <c r="EY217" s="22">
        <v>68.994799999999998</v>
      </c>
      <c r="EZ217" s="22">
        <v>70.989599999999996</v>
      </c>
      <c r="FA217" s="22">
        <v>70.989599999999996</v>
      </c>
      <c r="FB217" s="22">
        <v>71.989599999999996</v>
      </c>
      <c r="FC217" s="22">
        <v>77.989599999999996</v>
      </c>
      <c r="FD217" s="22">
        <v>85.989599999999996</v>
      </c>
      <c r="FE217" s="22">
        <v>89.987009999999998</v>
      </c>
      <c r="FF217" s="22">
        <v>91.99221</v>
      </c>
      <c r="FG217" s="22">
        <v>94.99221</v>
      </c>
      <c r="FH217" s="22">
        <v>93.005200000000002</v>
      </c>
      <c r="FI217" s="22">
        <v>94.002600000000001</v>
      </c>
      <c r="FJ217" s="22">
        <v>93.00779</v>
      </c>
      <c r="FK217" s="22">
        <v>91.00779</v>
      </c>
      <c r="FL217" s="22">
        <v>90.00779</v>
      </c>
      <c r="FM217" s="22">
        <v>86.005200000000002</v>
      </c>
      <c r="FN217" s="22">
        <v>82.00779</v>
      </c>
      <c r="FO217" s="22">
        <v>78.010400000000004</v>
      </c>
      <c r="FP217" s="22">
        <v>77.005200000000002</v>
      </c>
      <c r="FQ217" s="22">
        <v>74.997399999999999</v>
      </c>
      <c r="FR217" s="22">
        <v>74.99221</v>
      </c>
      <c r="FS217" s="22">
        <v>1.8784860000000001</v>
      </c>
      <c r="FT217" s="22">
        <v>8.5921800000000007E-2</v>
      </c>
      <c r="FU217" s="22">
        <v>0.1661851</v>
      </c>
    </row>
    <row r="218" spans="1:177" x14ac:dyDescent="0.3">
      <c r="A218" s="13" t="s">
        <v>226</v>
      </c>
      <c r="B218" s="13" t="s">
        <v>199</v>
      </c>
      <c r="C218" s="13" t="s">
        <v>264</v>
      </c>
      <c r="D218" s="34" t="s">
        <v>230</v>
      </c>
      <c r="E218" s="23" t="s">
        <v>219</v>
      </c>
      <c r="F218" s="23">
        <v>10061</v>
      </c>
      <c r="G218" s="22">
        <v>0.55849700000000002</v>
      </c>
      <c r="H218" s="22">
        <v>0.51709229999999995</v>
      </c>
      <c r="I218" s="22">
        <v>0.48539559999999998</v>
      </c>
      <c r="J218" s="22">
        <v>0.475387</v>
      </c>
      <c r="K218" s="22">
        <v>0.48017310000000002</v>
      </c>
      <c r="L218" s="22">
        <v>0.5313582</v>
      </c>
      <c r="M218" s="22">
        <v>0.6080508</v>
      </c>
      <c r="N218" s="22">
        <v>0.59968290000000002</v>
      </c>
      <c r="O218" s="22">
        <v>0.50561999999999996</v>
      </c>
      <c r="P218" s="22">
        <v>0.40648240000000002</v>
      </c>
      <c r="Q218" s="22">
        <v>0.31223200000000001</v>
      </c>
      <c r="R218" s="22">
        <v>0.2544941</v>
      </c>
      <c r="S218" s="22">
        <v>0.22002859999999999</v>
      </c>
      <c r="T218" s="22">
        <v>0.21270900000000001</v>
      </c>
      <c r="U218" s="22">
        <v>0.24114910000000001</v>
      </c>
      <c r="V218" s="22">
        <v>0.30451489999999998</v>
      </c>
      <c r="W218" s="22">
        <v>0.43274970000000001</v>
      </c>
      <c r="X218" s="22">
        <v>0.60798350000000001</v>
      </c>
      <c r="Y218" s="22">
        <v>0.78022760000000002</v>
      </c>
      <c r="Z218" s="22">
        <v>0.90639939999999997</v>
      </c>
      <c r="AA218" s="22">
        <v>0.93576380000000003</v>
      </c>
      <c r="AB218" s="22">
        <v>0.87605239999999995</v>
      </c>
      <c r="AC218" s="22">
        <v>0.76077709999999998</v>
      </c>
      <c r="AD218" s="22">
        <v>0.64220900000000003</v>
      </c>
      <c r="AE218" s="22">
        <v>-4.9993599999999999E-2</v>
      </c>
      <c r="AF218" s="22">
        <v>-5.4915499999999999E-2</v>
      </c>
      <c r="AG218" s="22">
        <v>-5.76751E-2</v>
      </c>
      <c r="AH218" s="22">
        <v>-4.7660800000000003E-2</v>
      </c>
      <c r="AI218" s="22">
        <v>-3.8844700000000003E-2</v>
      </c>
      <c r="AJ218" s="22">
        <v>-2.6898399999999999E-2</v>
      </c>
      <c r="AK218" s="22">
        <v>-2.3740299999999999E-2</v>
      </c>
      <c r="AL218" s="22">
        <v>-1.78882E-2</v>
      </c>
      <c r="AM218" s="22">
        <v>-1.81242E-2</v>
      </c>
      <c r="AN218" s="22">
        <v>-1.11693E-2</v>
      </c>
      <c r="AO218" s="22">
        <v>-2.44452E-2</v>
      </c>
      <c r="AP218" s="22">
        <v>-2.1785499999999999E-2</v>
      </c>
      <c r="AQ218" s="22">
        <v>-1.15193E-2</v>
      </c>
      <c r="AR218" s="22">
        <v>-2.0606999999999999E-3</v>
      </c>
      <c r="AS218" s="22">
        <v>2.2001999999999998E-3</v>
      </c>
      <c r="AT218" s="22">
        <v>4.3449999999999999E-3</v>
      </c>
      <c r="AU218" s="22">
        <v>1.7741400000000001E-2</v>
      </c>
      <c r="AV218" s="22">
        <v>2.08016E-2</v>
      </c>
      <c r="AW218" s="22">
        <v>3.2382099999999997E-2</v>
      </c>
      <c r="AX218" s="22">
        <v>3.2740900000000003E-2</v>
      </c>
      <c r="AY218" s="22">
        <v>2.85376E-2</v>
      </c>
      <c r="AZ218" s="22">
        <v>7.1029999999999999E-3</v>
      </c>
      <c r="BA218" s="22">
        <v>-1.2523100000000001E-2</v>
      </c>
      <c r="BB218" s="22">
        <v>-1.55084E-2</v>
      </c>
      <c r="BC218" s="22">
        <v>-4.0918799999999998E-2</v>
      </c>
      <c r="BD218" s="22">
        <v>-4.55594E-2</v>
      </c>
      <c r="BE218" s="22">
        <v>-4.8603599999999997E-2</v>
      </c>
      <c r="BF218" s="22">
        <v>-3.9683400000000001E-2</v>
      </c>
      <c r="BG218" s="22">
        <v>-3.1589899999999997E-2</v>
      </c>
      <c r="BH218" s="22">
        <v>-1.9726500000000001E-2</v>
      </c>
      <c r="BI218" s="22">
        <v>-1.6462899999999999E-2</v>
      </c>
      <c r="BJ218" s="22">
        <v>-1.06406E-2</v>
      </c>
      <c r="BK218" s="22">
        <v>-1.0773599999999999E-2</v>
      </c>
      <c r="BL218" s="22">
        <v>-3.5293E-3</v>
      </c>
      <c r="BM218" s="22">
        <v>-1.67291E-2</v>
      </c>
      <c r="BN218" s="22">
        <v>-1.42538E-2</v>
      </c>
      <c r="BO218" s="22">
        <v>-3.898E-3</v>
      </c>
      <c r="BP218" s="22">
        <v>5.5761999999999999E-3</v>
      </c>
      <c r="BQ218" s="22">
        <v>9.9434999999999992E-3</v>
      </c>
      <c r="BR218" s="22">
        <v>1.2006599999999999E-2</v>
      </c>
      <c r="BS218" s="22">
        <v>2.5260100000000001E-2</v>
      </c>
      <c r="BT218" s="22">
        <v>2.8136000000000001E-2</v>
      </c>
      <c r="BU218" s="22">
        <v>4.0308200000000002E-2</v>
      </c>
      <c r="BV218" s="22">
        <v>4.0917500000000002E-2</v>
      </c>
      <c r="BW218" s="22">
        <v>3.6971999999999998E-2</v>
      </c>
      <c r="BX218" s="22">
        <v>1.5365999999999999E-2</v>
      </c>
      <c r="BY218" s="22">
        <v>-4.6106999999999997E-3</v>
      </c>
      <c r="BZ218" s="22">
        <v>-8.0716999999999994E-3</v>
      </c>
      <c r="CA218" s="22">
        <v>-3.46336E-2</v>
      </c>
      <c r="CB218" s="22">
        <v>-3.90794E-2</v>
      </c>
      <c r="CC218" s="22">
        <v>-4.23206E-2</v>
      </c>
      <c r="CD218" s="22">
        <v>-3.4158300000000003E-2</v>
      </c>
      <c r="CE218" s="22">
        <v>-2.6565200000000001E-2</v>
      </c>
      <c r="CF218" s="22">
        <v>-1.47592E-2</v>
      </c>
      <c r="CG218" s="22">
        <v>-1.14225E-2</v>
      </c>
      <c r="CH218" s="22">
        <v>-5.6210000000000001E-3</v>
      </c>
      <c r="CI218" s="22">
        <v>-5.6826000000000003E-3</v>
      </c>
      <c r="CJ218" s="22">
        <v>1.7622E-3</v>
      </c>
      <c r="CK218" s="22">
        <v>-1.1384999999999999E-2</v>
      </c>
      <c r="CL218" s="22">
        <v>-9.0372999999999998E-3</v>
      </c>
      <c r="CM218" s="22">
        <v>1.3806000000000001E-3</v>
      </c>
      <c r="CN218" s="22">
        <v>1.08655E-2</v>
      </c>
      <c r="CO218" s="22">
        <v>1.5306500000000001E-2</v>
      </c>
      <c r="CP218" s="22">
        <v>1.7312999999999999E-2</v>
      </c>
      <c r="CQ218" s="22">
        <v>3.0467500000000002E-2</v>
      </c>
      <c r="CR218" s="22">
        <v>3.3215700000000001E-2</v>
      </c>
      <c r="CS218" s="22">
        <v>4.57978E-2</v>
      </c>
      <c r="CT218" s="22">
        <v>4.65806E-2</v>
      </c>
      <c r="CU218" s="22">
        <v>4.28136E-2</v>
      </c>
      <c r="CV218" s="22">
        <v>2.1088900000000001E-2</v>
      </c>
      <c r="CW218" s="22">
        <v>8.6939999999999999E-4</v>
      </c>
      <c r="CX218" s="22">
        <v>-2.9210999999999998E-3</v>
      </c>
      <c r="CY218" s="22">
        <v>-2.8348399999999999E-2</v>
      </c>
      <c r="CZ218" s="22">
        <v>-3.2599400000000001E-2</v>
      </c>
      <c r="DA218" s="22">
        <v>-3.6037600000000003E-2</v>
      </c>
      <c r="DB218" s="22">
        <v>-2.8633200000000001E-2</v>
      </c>
      <c r="DC218" s="22">
        <v>-2.1540500000000001E-2</v>
      </c>
      <c r="DD218" s="22">
        <v>-9.7918999999999992E-3</v>
      </c>
      <c r="DE218" s="22">
        <v>-6.3822000000000002E-3</v>
      </c>
      <c r="DF218" s="22">
        <v>-6.0130000000000003E-4</v>
      </c>
      <c r="DG218" s="22">
        <v>-5.9159999999999996E-4</v>
      </c>
      <c r="DH218" s="22">
        <v>7.0536000000000001E-3</v>
      </c>
      <c r="DI218" s="22">
        <v>-6.0409000000000001E-3</v>
      </c>
      <c r="DJ218" s="22">
        <v>-3.8208999999999999E-3</v>
      </c>
      <c r="DK218" s="22">
        <v>6.6591000000000003E-3</v>
      </c>
      <c r="DL218" s="22">
        <v>1.61548E-2</v>
      </c>
      <c r="DM218" s="22">
        <v>2.06695E-2</v>
      </c>
      <c r="DN218" s="22">
        <v>2.2619500000000001E-2</v>
      </c>
      <c r="DO218" s="22">
        <v>3.5674900000000002E-2</v>
      </c>
      <c r="DP218" s="22">
        <v>3.8295500000000003E-2</v>
      </c>
      <c r="DQ218" s="22">
        <v>5.1287399999999997E-2</v>
      </c>
      <c r="DR218" s="22">
        <v>5.2243699999999997E-2</v>
      </c>
      <c r="DS218" s="22">
        <v>4.8655299999999999E-2</v>
      </c>
      <c r="DT218" s="22">
        <v>2.68118E-2</v>
      </c>
      <c r="DU218" s="22">
        <v>6.3495000000000001E-3</v>
      </c>
      <c r="DV218" s="22">
        <v>2.2295000000000001E-3</v>
      </c>
      <c r="DW218" s="22">
        <v>-1.9273499999999999E-2</v>
      </c>
      <c r="DX218" s="22">
        <v>-2.3243300000000001E-2</v>
      </c>
      <c r="DY218" s="22">
        <v>-2.6966E-2</v>
      </c>
      <c r="DZ218" s="22">
        <v>-2.0655799999999998E-2</v>
      </c>
      <c r="EA218" s="22">
        <v>-1.42857E-2</v>
      </c>
      <c r="EB218" s="22">
        <v>-2.6199999999999999E-3</v>
      </c>
      <c r="EC218" s="22">
        <v>8.9519999999999997E-4</v>
      </c>
      <c r="ED218" s="22">
        <v>6.6463E-3</v>
      </c>
      <c r="EE218" s="22">
        <v>6.7590000000000003E-3</v>
      </c>
      <c r="EF218" s="22">
        <v>1.4693700000000001E-2</v>
      </c>
      <c r="EG218" s="22">
        <v>1.6752E-3</v>
      </c>
      <c r="EH218" s="22">
        <v>3.7109E-3</v>
      </c>
      <c r="EI218" s="22">
        <v>1.42804E-2</v>
      </c>
      <c r="EJ218" s="22">
        <v>2.3791699999999999E-2</v>
      </c>
      <c r="EK218" s="22">
        <v>2.8412900000000001E-2</v>
      </c>
      <c r="EL218" s="22">
        <v>3.0281099999999998E-2</v>
      </c>
      <c r="EM218" s="22">
        <v>4.3193500000000003E-2</v>
      </c>
      <c r="EN218" s="22">
        <v>4.5629799999999998E-2</v>
      </c>
      <c r="EO218" s="22">
        <v>5.9213500000000002E-2</v>
      </c>
      <c r="EP218" s="22">
        <v>6.0420300000000003E-2</v>
      </c>
      <c r="EQ218" s="22">
        <v>5.70897E-2</v>
      </c>
      <c r="ER218" s="22">
        <v>3.5074800000000003E-2</v>
      </c>
      <c r="ES218" s="22">
        <v>1.4261899999999999E-2</v>
      </c>
      <c r="ET218" s="22">
        <v>9.6661000000000004E-3</v>
      </c>
      <c r="EU218" s="22">
        <v>53.912739999999999</v>
      </c>
      <c r="EV218" s="22">
        <v>53.63261</v>
      </c>
      <c r="EW218" s="22">
        <v>52.685929999999999</v>
      </c>
      <c r="EX218" s="22">
        <v>52.420450000000002</v>
      </c>
      <c r="EY218" s="22">
        <v>51.990760000000002</v>
      </c>
      <c r="EZ218" s="22">
        <v>51.691470000000002</v>
      </c>
      <c r="FA218" s="22">
        <v>51.130159999999997</v>
      </c>
      <c r="FB218" s="22">
        <v>51.84863</v>
      </c>
      <c r="FC218" s="22">
        <v>55.946420000000003</v>
      </c>
      <c r="FD218" s="22">
        <v>60.99418</v>
      </c>
      <c r="FE218" s="22">
        <v>65.125749999999996</v>
      </c>
      <c r="FF218" s="22">
        <v>67.924639999999997</v>
      </c>
      <c r="FG218" s="22">
        <v>68.808909999999997</v>
      </c>
      <c r="FH218" s="22">
        <v>69.822190000000006</v>
      </c>
      <c r="FI218" s="22">
        <v>69.553659999999994</v>
      </c>
      <c r="FJ218" s="22">
        <v>69.04701</v>
      </c>
      <c r="FK218" s="22">
        <v>67.773179999999996</v>
      </c>
      <c r="FL218" s="22">
        <v>66.741429999999994</v>
      </c>
      <c r="FM218" s="22">
        <v>64.527420000000006</v>
      </c>
      <c r="FN218" s="22">
        <v>61.075839999999999</v>
      </c>
      <c r="FO218" s="22">
        <v>57.836500000000001</v>
      </c>
      <c r="FP218" s="22">
        <v>56.513620000000003</v>
      </c>
      <c r="FQ218" s="22">
        <v>55.702939999999998</v>
      </c>
      <c r="FR218" s="22">
        <v>54.52805</v>
      </c>
      <c r="FS218" s="22">
        <v>0.14139740000000001</v>
      </c>
      <c r="FT218" s="22">
        <v>6.3981999999999997E-3</v>
      </c>
      <c r="FU218" s="22">
        <v>8.5620000000000002E-3</v>
      </c>
    </row>
    <row r="219" spans="1:177" x14ac:dyDescent="0.3">
      <c r="A219" s="13" t="s">
        <v>226</v>
      </c>
      <c r="B219" s="13" t="s">
        <v>199</v>
      </c>
      <c r="C219" s="13" t="s">
        <v>264</v>
      </c>
      <c r="D219" s="34" t="s">
        <v>230</v>
      </c>
      <c r="E219" s="23" t="s">
        <v>220</v>
      </c>
      <c r="F219" s="23">
        <v>6025</v>
      </c>
      <c r="G219" s="22">
        <v>0.53860750000000002</v>
      </c>
      <c r="H219" s="22">
        <v>0.49594519999999997</v>
      </c>
      <c r="I219" s="22">
        <v>0.47095569999999998</v>
      </c>
      <c r="J219" s="22">
        <v>0.45775159999999998</v>
      </c>
      <c r="K219" s="22">
        <v>0.45497939999999998</v>
      </c>
      <c r="L219" s="22">
        <v>0.49921910000000003</v>
      </c>
      <c r="M219" s="22">
        <v>0.58651439999999999</v>
      </c>
      <c r="N219" s="22">
        <v>0.59203850000000002</v>
      </c>
      <c r="O219" s="22">
        <v>0.53264370000000005</v>
      </c>
      <c r="P219" s="22">
        <v>0.47333370000000002</v>
      </c>
      <c r="Q219" s="22">
        <v>0.3898952</v>
      </c>
      <c r="R219" s="22">
        <v>0.33943899999999999</v>
      </c>
      <c r="S219" s="22">
        <v>0.30707800000000002</v>
      </c>
      <c r="T219" s="22">
        <v>0.30608340000000001</v>
      </c>
      <c r="U219" s="22">
        <v>0.31587389999999999</v>
      </c>
      <c r="V219" s="22">
        <v>0.36226459999999999</v>
      </c>
      <c r="W219" s="22">
        <v>0.46654050000000002</v>
      </c>
      <c r="X219" s="22">
        <v>0.60702020000000001</v>
      </c>
      <c r="Y219" s="22">
        <v>0.7577971</v>
      </c>
      <c r="Z219" s="22">
        <v>0.87742140000000002</v>
      </c>
      <c r="AA219" s="22">
        <v>0.9076708</v>
      </c>
      <c r="AB219" s="22">
        <v>0.85088759999999997</v>
      </c>
      <c r="AC219" s="22">
        <v>0.73597409999999996</v>
      </c>
      <c r="AD219" s="22">
        <v>0.61532889999999996</v>
      </c>
      <c r="AE219" s="22">
        <v>-5.0652099999999999E-2</v>
      </c>
      <c r="AF219" s="22">
        <v>-5.7969E-2</v>
      </c>
      <c r="AG219" s="22">
        <v>-6.0502300000000002E-2</v>
      </c>
      <c r="AH219" s="22">
        <v>-5.22672E-2</v>
      </c>
      <c r="AI219" s="22">
        <v>-4.5688100000000002E-2</v>
      </c>
      <c r="AJ219" s="22">
        <v>-3.5809199999999999E-2</v>
      </c>
      <c r="AK219" s="22">
        <v>-2.2461399999999999E-2</v>
      </c>
      <c r="AL219" s="22">
        <v>-2.2250499999999999E-2</v>
      </c>
      <c r="AM219" s="22">
        <v>-1.12221E-2</v>
      </c>
      <c r="AN219" s="22">
        <v>-1.9021999999999999E-3</v>
      </c>
      <c r="AO219" s="22">
        <v>-2.33288E-2</v>
      </c>
      <c r="AP219" s="22">
        <v>-1.90572E-2</v>
      </c>
      <c r="AQ219" s="22">
        <v>-1.1798599999999999E-2</v>
      </c>
      <c r="AR219" s="22">
        <v>-2.3411999999999999E-3</v>
      </c>
      <c r="AS219" s="22">
        <v>-3.2642000000000001E-3</v>
      </c>
      <c r="AT219" s="22">
        <v>4.1456000000000002E-3</v>
      </c>
      <c r="AU219" s="22">
        <v>1.8950499999999999E-2</v>
      </c>
      <c r="AV219" s="22">
        <v>1.8567899999999998E-2</v>
      </c>
      <c r="AW219" s="22">
        <v>2.74024E-2</v>
      </c>
      <c r="AX219" s="22">
        <v>2.7028699999999999E-2</v>
      </c>
      <c r="AY219" s="22">
        <v>1.8067E-2</v>
      </c>
      <c r="AZ219" s="22">
        <v>-4.3588999999999998E-3</v>
      </c>
      <c r="BA219" s="22">
        <v>-2.20757E-2</v>
      </c>
      <c r="BB219" s="22">
        <v>-2.5871999999999999E-2</v>
      </c>
      <c r="BC219" s="22">
        <v>-4.0225700000000003E-2</v>
      </c>
      <c r="BD219" s="22">
        <v>-4.7007399999999998E-2</v>
      </c>
      <c r="BE219" s="22">
        <v>-4.97849E-2</v>
      </c>
      <c r="BF219" s="22">
        <v>-4.2543499999999998E-2</v>
      </c>
      <c r="BG219" s="22">
        <v>-3.7091100000000002E-2</v>
      </c>
      <c r="BH219" s="22">
        <v>-2.7242800000000001E-2</v>
      </c>
      <c r="BI219" s="22">
        <v>-1.36785E-2</v>
      </c>
      <c r="BJ219" s="22">
        <v>-1.3292399999999999E-2</v>
      </c>
      <c r="BK219" s="22">
        <v>-2.3479E-3</v>
      </c>
      <c r="BL219" s="22">
        <v>7.5909000000000003E-3</v>
      </c>
      <c r="BM219" s="22">
        <v>-1.36791E-2</v>
      </c>
      <c r="BN219" s="22">
        <v>-9.6842999999999999E-3</v>
      </c>
      <c r="BO219" s="22">
        <v>-2.5758999999999999E-3</v>
      </c>
      <c r="BP219" s="22">
        <v>6.8247000000000004E-3</v>
      </c>
      <c r="BQ219" s="22">
        <v>5.7733000000000003E-3</v>
      </c>
      <c r="BR219" s="22">
        <v>1.3261500000000001E-2</v>
      </c>
      <c r="BS219" s="22">
        <v>2.7676300000000001E-2</v>
      </c>
      <c r="BT219" s="22">
        <v>2.74223E-2</v>
      </c>
      <c r="BU219" s="22">
        <v>3.72754E-2</v>
      </c>
      <c r="BV219" s="22">
        <v>3.7265399999999997E-2</v>
      </c>
      <c r="BW219" s="22">
        <v>2.9331599999999999E-2</v>
      </c>
      <c r="BX219" s="22">
        <v>6.4060999999999996E-3</v>
      </c>
      <c r="BY219" s="22">
        <v>-1.20775E-2</v>
      </c>
      <c r="BZ219" s="22">
        <v>-1.6799999999999999E-2</v>
      </c>
      <c r="CA219" s="22">
        <v>-3.3004499999999999E-2</v>
      </c>
      <c r="CB219" s="22">
        <v>-3.9415400000000003E-2</v>
      </c>
      <c r="CC219" s="22">
        <v>-4.2361999999999997E-2</v>
      </c>
      <c r="CD219" s="22">
        <v>-3.5809000000000001E-2</v>
      </c>
      <c r="CE219" s="22">
        <v>-3.1136799999999999E-2</v>
      </c>
      <c r="CF219" s="22">
        <v>-2.13098E-2</v>
      </c>
      <c r="CG219" s="22">
        <v>-7.5954000000000004E-3</v>
      </c>
      <c r="CH219" s="22">
        <v>-7.0881E-3</v>
      </c>
      <c r="CI219" s="22">
        <v>3.7984E-3</v>
      </c>
      <c r="CJ219" s="22">
        <v>1.41657E-2</v>
      </c>
      <c r="CK219" s="22">
        <v>-6.9957999999999999E-3</v>
      </c>
      <c r="CL219" s="22">
        <v>-3.1927000000000001E-3</v>
      </c>
      <c r="CM219" s="22">
        <v>3.8116999999999999E-3</v>
      </c>
      <c r="CN219" s="22">
        <v>1.3173000000000001E-2</v>
      </c>
      <c r="CO219" s="22">
        <v>1.20325E-2</v>
      </c>
      <c r="CP219" s="22">
        <v>1.9575200000000001E-2</v>
      </c>
      <c r="CQ219" s="22">
        <v>3.3719800000000001E-2</v>
      </c>
      <c r="CR219" s="22">
        <v>3.3554800000000003E-2</v>
      </c>
      <c r="CS219" s="22">
        <v>4.41135E-2</v>
      </c>
      <c r="CT219" s="22">
        <v>4.43553E-2</v>
      </c>
      <c r="CU219" s="22">
        <v>3.71335E-2</v>
      </c>
      <c r="CV219" s="22">
        <v>1.3861999999999999E-2</v>
      </c>
      <c r="CW219" s="22">
        <v>-5.1527999999999999E-3</v>
      </c>
      <c r="CX219" s="22">
        <v>-1.05168E-2</v>
      </c>
      <c r="CY219" s="22">
        <v>-2.5783299999999999E-2</v>
      </c>
      <c r="CZ219" s="22">
        <v>-3.1823499999999998E-2</v>
      </c>
      <c r="DA219" s="22">
        <v>-3.4939100000000001E-2</v>
      </c>
      <c r="DB219" s="22">
        <v>-2.90744E-2</v>
      </c>
      <c r="DC219" s="22">
        <v>-2.51825E-2</v>
      </c>
      <c r="DD219" s="22">
        <v>-1.5376799999999999E-2</v>
      </c>
      <c r="DE219" s="22">
        <v>-1.5123999999999999E-3</v>
      </c>
      <c r="DF219" s="22">
        <v>-8.8380000000000002E-4</v>
      </c>
      <c r="DG219" s="22">
        <v>9.9448000000000002E-3</v>
      </c>
      <c r="DH219" s="22">
        <v>2.0740600000000001E-2</v>
      </c>
      <c r="DI219" s="22">
        <v>-3.124E-4</v>
      </c>
      <c r="DJ219" s="22">
        <v>3.2989E-3</v>
      </c>
      <c r="DK219" s="22">
        <v>1.01993E-2</v>
      </c>
      <c r="DL219" s="22">
        <v>1.9521299999999998E-2</v>
      </c>
      <c r="DM219" s="22">
        <v>1.82918E-2</v>
      </c>
      <c r="DN219" s="22">
        <v>2.5888899999999999E-2</v>
      </c>
      <c r="DO219" s="22">
        <v>3.9763300000000001E-2</v>
      </c>
      <c r="DP219" s="22">
        <v>3.9687399999999998E-2</v>
      </c>
      <c r="DQ219" s="22">
        <v>5.0951499999999997E-2</v>
      </c>
      <c r="DR219" s="22">
        <v>5.1445100000000001E-2</v>
      </c>
      <c r="DS219" s="22">
        <v>4.49354E-2</v>
      </c>
      <c r="DT219" s="22">
        <v>2.1317900000000001E-2</v>
      </c>
      <c r="DU219" s="22">
        <v>1.7719999999999999E-3</v>
      </c>
      <c r="DV219" s="22">
        <v>-4.2335999999999997E-3</v>
      </c>
      <c r="DW219" s="22">
        <v>-1.53569E-2</v>
      </c>
      <c r="DX219" s="22">
        <v>-2.0861899999999999E-2</v>
      </c>
      <c r="DY219" s="22">
        <v>-2.4221599999999999E-2</v>
      </c>
      <c r="DZ219" s="22">
        <v>-1.9350800000000001E-2</v>
      </c>
      <c r="EA219" s="22">
        <v>-1.65855E-2</v>
      </c>
      <c r="EB219" s="22">
        <v>-6.8104000000000003E-3</v>
      </c>
      <c r="EC219" s="22">
        <v>7.2706000000000003E-3</v>
      </c>
      <c r="ED219" s="22">
        <v>8.0742000000000001E-3</v>
      </c>
      <c r="EE219" s="22">
        <v>1.8818999999999999E-2</v>
      </c>
      <c r="EF219" s="22">
        <v>3.0233699999999999E-2</v>
      </c>
      <c r="EG219" s="22">
        <v>9.3372000000000004E-3</v>
      </c>
      <c r="EH219" s="22">
        <v>1.2671699999999999E-2</v>
      </c>
      <c r="EI219" s="22">
        <v>1.9421999999999998E-2</v>
      </c>
      <c r="EJ219" s="22">
        <v>2.86872E-2</v>
      </c>
      <c r="EK219" s="22">
        <v>2.7329300000000001E-2</v>
      </c>
      <c r="EL219" s="22">
        <v>3.5004800000000003E-2</v>
      </c>
      <c r="EM219" s="22">
        <v>4.8489200000000003E-2</v>
      </c>
      <c r="EN219" s="22">
        <v>4.8541800000000003E-2</v>
      </c>
      <c r="EO219" s="22">
        <v>6.0824499999999997E-2</v>
      </c>
      <c r="EP219" s="22">
        <v>6.1681800000000002E-2</v>
      </c>
      <c r="EQ219" s="22">
        <v>5.6200100000000003E-2</v>
      </c>
      <c r="ER219" s="22">
        <v>3.2083E-2</v>
      </c>
      <c r="ES219" s="22">
        <v>1.17702E-2</v>
      </c>
      <c r="ET219" s="22">
        <v>4.8383999999999996E-3</v>
      </c>
      <c r="EU219" s="22">
        <v>55.981830000000002</v>
      </c>
      <c r="EV219" s="22">
        <v>55.65164</v>
      </c>
      <c r="EW219" s="22">
        <v>55.129469999999998</v>
      </c>
      <c r="EX219" s="22">
        <v>55.108069999999998</v>
      </c>
      <c r="EY219" s="22">
        <v>54.571469999999998</v>
      </c>
      <c r="EZ219" s="22">
        <v>54.265770000000003</v>
      </c>
      <c r="FA219" s="22">
        <v>53.729120000000002</v>
      </c>
      <c r="FB219" s="22">
        <v>54.41019</v>
      </c>
      <c r="FC219" s="22">
        <v>57.467739999999999</v>
      </c>
      <c r="FD219" s="22">
        <v>61.738480000000003</v>
      </c>
      <c r="FE219" s="22">
        <v>65.324259999999995</v>
      </c>
      <c r="FF219" s="22">
        <v>67.924009999999996</v>
      </c>
      <c r="FG219" s="22">
        <v>68.645979999999994</v>
      </c>
      <c r="FH219" s="22">
        <v>68.893600000000006</v>
      </c>
      <c r="FI219" s="22">
        <v>68.451409999999996</v>
      </c>
      <c r="FJ219" s="22">
        <v>67.984369999999998</v>
      </c>
      <c r="FK219" s="22">
        <v>66.942040000000006</v>
      </c>
      <c r="FL219" s="22">
        <v>66.03998</v>
      </c>
      <c r="FM219" s="22">
        <v>64.087370000000007</v>
      </c>
      <c r="FN219" s="22">
        <v>60.910719999999998</v>
      </c>
      <c r="FO219" s="22">
        <v>58.556989999999999</v>
      </c>
      <c r="FP219" s="22">
        <v>57.666370000000001</v>
      </c>
      <c r="FQ219" s="22">
        <v>57.099319999999999</v>
      </c>
      <c r="FR219" s="22">
        <v>56.298699999999997</v>
      </c>
      <c r="FS219" s="22">
        <v>0.17850079999999999</v>
      </c>
      <c r="FT219" s="22">
        <v>7.9833999999999999E-3</v>
      </c>
      <c r="FU219" s="22">
        <v>1.07458E-2</v>
      </c>
    </row>
    <row r="220" spans="1:177" x14ac:dyDescent="0.3">
      <c r="A220" s="13" t="s">
        <v>226</v>
      </c>
      <c r="B220" s="13" t="s">
        <v>199</v>
      </c>
      <c r="C220" s="13" t="s">
        <v>264</v>
      </c>
      <c r="D220" s="34" t="s">
        <v>230</v>
      </c>
      <c r="E220" s="23" t="s">
        <v>221</v>
      </c>
      <c r="F220" s="23">
        <v>4036</v>
      </c>
      <c r="G220" s="22">
        <v>0.5835207</v>
      </c>
      <c r="H220" s="22">
        <v>0.54524550000000005</v>
      </c>
      <c r="I220" s="22">
        <v>0.50464589999999998</v>
      </c>
      <c r="J220" s="22">
        <v>0.50059279999999995</v>
      </c>
      <c r="K220" s="22">
        <v>0.51693639999999996</v>
      </c>
      <c r="L220" s="22">
        <v>0.57748820000000001</v>
      </c>
      <c r="M220" s="22">
        <v>0.63869039999999999</v>
      </c>
      <c r="N220" s="22">
        <v>0.61068219999999995</v>
      </c>
      <c r="O220" s="22">
        <v>0.46439360000000002</v>
      </c>
      <c r="P220" s="22">
        <v>0.3073998</v>
      </c>
      <c r="Q220" s="22">
        <v>0.1954024</v>
      </c>
      <c r="R220" s="22">
        <v>0.12512000000000001</v>
      </c>
      <c r="S220" s="22">
        <v>8.5738099999999998E-2</v>
      </c>
      <c r="T220" s="22">
        <v>6.9755499999999998E-2</v>
      </c>
      <c r="U220" s="22">
        <v>0.1232154</v>
      </c>
      <c r="V220" s="22">
        <v>0.2122484</v>
      </c>
      <c r="W220" s="22">
        <v>0.3761255</v>
      </c>
      <c r="X220" s="22">
        <v>0.60522989999999999</v>
      </c>
      <c r="Y220" s="22">
        <v>0.81089310000000003</v>
      </c>
      <c r="Z220" s="22">
        <v>0.9483992</v>
      </c>
      <c r="AA220" s="22">
        <v>0.97635530000000004</v>
      </c>
      <c r="AB220" s="22">
        <v>0.91205080000000005</v>
      </c>
      <c r="AC220" s="22">
        <v>0.79719530000000005</v>
      </c>
      <c r="AD220" s="22">
        <v>0.68098080000000005</v>
      </c>
      <c r="AE220" s="22">
        <v>-6.7866999999999997E-2</v>
      </c>
      <c r="AF220" s="22">
        <v>-6.83396E-2</v>
      </c>
      <c r="AG220" s="22">
        <v>-7.0814199999999994E-2</v>
      </c>
      <c r="AH220" s="22">
        <v>-5.4326399999999997E-2</v>
      </c>
      <c r="AI220" s="22">
        <v>-3.9823400000000002E-2</v>
      </c>
      <c r="AJ220" s="22">
        <v>-2.4818400000000001E-2</v>
      </c>
      <c r="AK220" s="22">
        <v>-3.7278199999999997E-2</v>
      </c>
      <c r="AL220" s="22">
        <v>-2.25414E-2</v>
      </c>
      <c r="AM220" s="22">
        <v>-4.01409E-2</v>
      </c>
      <c r="AN220" s="22">
        <v>-3.5814800000000001E-2</v>
      </c>
      <c r="AO220" s="22">
        <v>-3.8577899999999998E-2</v>
      </c>
      <c r="AP220" s="22">
        <v>-3.9292300000000002E-2</v>
      </c>
      <c r="AQ220" s="22">
        <v>-2.6799E-2</v>
      </c>
      <c r="AR220" s="22">
        <v>-1.6880099999999999E-2</v>
      </c>
      <c r="AS220" s="22">
        <v>-6.9421999999999999E-3</v>
      </c>
      <c r="AT220" s="22">
        <v>-1.07955E-2</v>
      </c>
      <c r="AU220" s="22">
        <v>1.0284000000000001E-3</v>
      </c>
      <c r="AV220" s="22">
        <v>1.14831E-2</v>
      </c>
      <c r="AW220" s="22">
        <v>2.6474600000000001E-2</v>
      </c>
      <c r="AX220" s="22">
        <v>2.83577E-2</v>
      </c>
      <c r="AY220" s="22">
        <v>3.05998E-2</v>
      </c>
      <c r="AZ220" s="22">
        <v>1.03114E-2</v>
      </c>
      <c r="BA220" s="22">
        <v>-1.0194699999999999E-2</v>
      </c>
      <c r="BB220" s="22">
        <v>-1.2200799999999999E-2</v>
      </c>
      <c r="BC220" s="22">
        <v>-5.1123300000000003E-2</v>
      </c>
      <c r="BD220" s="22">
        <v>-5.15358E-2</v>
      </c>
      <c r="BE220" s="22">
        <v>-5.46279E-2</v>
      </c>
      <c r="BF220" s="22">
        <v>-4.0746200000000003E-2</v>
      </c>
      <c r="BG220" s="22">
        <v>-2.7139E-2</v>
      </c>
      <c r="BH220" s="22">
        <v>-1.2444999999999999E-2</v>
      </c>
      <c r="BI220" s="22">
        <v>-2.46444E-2</v>
      </c>
      <c r="BJ220" s="22">
        <v>-1.0441499999999999E-2</v>
      </c>
      <c r="BK220" s="22">
        <v>-2.7476E-2</v>
      </c>
      <c r="BL220" s="22">
        <v>-2.3328499999999999E-2</v>
      </c>
      <c r="BM220" s="22">
        <v>-2.62212E-2</v>
      </c>
      <c r="BN220" s="22">
        <v>-2.7063199999999999E-2</v>
      </c>
      <c r="BO220" s="22">
        <v>-1.3778500000000001E-2</v>
      </c>
      <c r="BP220" s="22">
        <v>-3.6178E-3</v>
      </c>
      <c r="BQ220" s="22">
        <v>6.8196999999999997E-3</v>
      </c>
      <c r="BR220" s="22">
        <v>2.6503999999999998E-3</v>
      </c>
      <c r="BS220" s="22">
        <v>1.4415300000000001E-2</v>
      </c>
      <c r="BT220" s="22">
        <v>2.4110800000000002E-2</v>
      </c>
      <c r="BU220" s="22">
        <v>3.9676799999999998E-2</v>
      </c>
      <c r="BV220" s="22">
        <v>4.1894000000000001E-2</v>
      </c>
      <c r="BW220" s="22">
        <v>4.3153999999999998E-2</v>
      </c>
      <c r="BX220" s="22">
        <v>2.3026399999999999E-2</v>
      </c>
      <c r="BY220" s="22">
        <v>2.4669000000000002E-3</v>
      </c>
      <c r="BZ220" s="22">
        <v>4.1429999999999999E-4</v>
      </c>
      <c r="CA220" s="22">
        <v>-3.9526800000000001E-2</v>
      </c>
      <c r="CB220" s="22">
        <v>-3.9897599999999998E-2</v>
      </c>
      <c r="CC220" s="22">
        <v>-4.3417299999999999E-2</v>
      </c>
      <c r="CD220" s="22">
        <v>-3.1340600000000003E-2</v>
      </c>
      <c r="CE220" s="22">
        <v>-1.83538E-2</v>
      </c>
      <c r="CF220" s="22">
        <v>-3.8752000000000001E-3</v>
      </c>
      <c r="CG220" s="22">
        <v>-1.58943E-2</v>
      </c>
      <c r="CH220" s="22">
        <v>-2.0611000000000002E-3</v>
      </c>
      <c r="CI220" s="22">
        <v>-1.8704399999999999E-2</v>
      </c>
      <c r="CJ220" s="22">
        <v>-1.46806E-2</v>
      </c>
      <c r="CK220" s="22">
        <v>-1.7662899999999999E-2</v>
      </c>
      <c r="CL220" s="22">
        <v>-1.85934E-2</v>
      </c>
      <c r="CM220" s="22">
        <v>-4.7606000000000002E-3</v>
      </c>
      <c r="CN220" s="22">
        <v>5.5677000000000001E-3</v>
      </c>
      <c r="CO220" s="22">
        <v>1.63512E-2</v>
      </c>
      <c r="CP220" s="22">
        <v>1.19629E-2</v>
      </c>
      <c r="CQ220" s="22">
        <v>2.3687E-2</v>
      </c>
      <c r="CR220" s="22">
        <v>3.28566E-2</v>
      </c>
      <c r="CS220" s="22">
        <v>4.8820599999999999E-2</v>
      </c>
      <c r="CT220" s="22">
        <v>5.1269200000000001E-2</v>
      </c>
      <c r="CU220" s="22">
        <v>5.1849100000000002E-2</v>
      </c>
      <c r="CV220" s="22">
        <v>3.1832800000000001E-2</v>
      </c>
      <c r="CW220" s="22">
        <v>1.12362E-2</v>
      </c>
      <c r="CX220" s="22">
        <v>9.1514999999999999E-3</v>
      </c>
      <c r="CY220" s="22">
        <v>-2.7930199999999999E-2</v>
      </c>
      <c r="CZ220" s="22">
        <v>-2.82594E-2</v>
      </c>
      <c r="DA220" s="22">
        <v>-3.2206699999999998E-2</v>
      </c>
      <c r="DB220" s="22">
        <v>-2.1935E-2</v>
      </c>
      <c r="DC220" s="22">
        <v>-9.5686999999999994E-3</v>
      </c>
      <c r="DD220" s="22">
        <v>4.6946000000000002E-3</v>
      </c>
      <c r="DE220" s="22">
        <v>-7.1441999999999999E-3</v>
      </c>
      <c r="DF220" s="22">
        <v>6.3192999999999999E-3</v>
      </c>
      <c r="DG220" s="22">
        <v>-9.9328000000000003E-3</v>
      </c>
      <c r="DH220" s="22">
        <v>-6.0325999999999999E-3</v>
      </c>
      <c r="DI220" s="22">
        <v>-9.1047000000000003E-3</v>
      </c>
      <c r="DJ220" s="22">
        <v>-1.01236E-2</v>
      </c>
      <c r="DK220" s="22">
        <v>4.2573000000000003E-3</v>
      </c>
      <c r="DL220" s="22">
        <v>1.4753199999999999E-2</v>
      </c>
      <c r="DM220" s="22">
        <v>2.5882599999999999E-2</v>
      </c>
      <c r="DN220" s="22">
        <v>2.1275499999999999E-2</v>
      </c>
      <c r="DO220" s="22">
        <v>3.29587E-2</v>
      </c>
      <c r="DP220" s="22">
        <v>4.1602500000000001E-2</v>
      </c>
      <c r="DQ220" s="22">
        <v>5.7964399999999999E-2</v>
      </c>
      <c r="DR220" s="22">
        <v>6.0644499999999997E-2</v>
      </c>
      <c r="DS220" s="22">
        <v>6.0544100000000003E-2</v>
      </c>
      <c r="DT220" s="22">
        <v>4.06392E-2</v>
      </c>
      <c r="DU220" s="22">
        <v>2.0005599999999998E-2</v>
      </c>
      <c r="DV220" s="22">
        <v>1.78887E-2</v>
      </c>
      <c r="DW220" s="22">
        <v>-1.11866E-2</v>
      </c>
      <c r="DX220" s="22">
        <v>-1.14556E-2</v>
      </c>
      <c r="DY220" s="22">
        <v>-1.6020400000000001E-2</v>
      </c>
      <c r="DZ220" s="22">
        <v>-8.3548000000000008E-3</v>
      </c>
      <c r="EA220" s="22">
        <v>3.1156999999999999E-3</v>
      </c>
      <c r="EB220" s="22">
        <v>1.7068E-2</v>
      </c>
      <c r="EC220" s="22">
        <v>5.4894999999999996E-3</v>
      </c>
      <c r="ED220" s="22">
        <v>1.84193E-2</v>
      </c>
      <c r="EE220" s="22">
        <v>2.7320000000000001E-3</v>
      </c>
      <c r="EF220" s="22">
        <v>6.4536999999999997E-3</v>
      </c>
      <c r="EG220" s="22">
        <v>3.2521E-3</v>
      </c>
      <c r="EH220" s="22">
        <v>2.1055000000000002E-3</v>
      </c>
      <c r="EI220" s="22">
        <v>1.7277799999999999E-2</v>
      </c>
      <c r="EJ220" s="22">
        <v>2.8015499999999999E-2</v>
      </c>
      <c r="EK220" s="22">
        <v>3.9644600000000002E-2</v>
      </c>
      <c r="EL220" s="22">
        <v>3.4721299999999997E-2</v>
      </c>
      <c r="EM220" s="22">
        <v>4.6345600000000001E-2</v>
      </c>
      <c r="EN220" s="22">
        <v>5.4230199999999999E-2</v>
      </c>
      <c r="EO220" s="22">
        <v>7.1166599999999997E-2</v>
      </c>
      <c r="EP220" s="22">
        <v>7.4180800000000005E-2</v>
      </c>
      <c r="EQ220" s="22">
        <v>7.3098300000000005E-2</v>
      </c>
      <c r="ER220" s="22">
        <v>5.3354199999999997E-2</v>
      </c>
      <c r="ES220" s="22">
        <v>3.26672E-2</v>
      </c>
      <c r="ET220" s="22">
        <v>3.0503800000000001E-2</v>
      </c>
      <c r="EU220" s="22">
        <v>51.130209999999998</v>
      </c>
      <c r="EV220" s="22">
        <v>50.917400000000001</v>
      </c>
      <c r="EW220" s="22">
        <v>49.400129999999997</v>
      </c>
      <c r="EX220" s="22">
        <v>48.806660000000001</v>
      </c>
      <c r="EY220" s="22">
        <v>48.520490000000002</v>
      </c>
      <c r="EZ220" s="22">
        <v>48.229889999999997</v>
      </c>
      <c r="FA220" s="22">
        <v>47.635339999999999</v>
      </c>
      <c r="FB220" s="22">
        <v>48.404110000000003</v>
      </c>
      <c r="FC220" s="22">
        <v>53.900700000000001</v>
      </c>
      <c r="FD220" s="22">
        <v>59.993180000000002</v>
      </c>
      <c r="FE220" s="22">
        <v>64.858699999999999</v>
      </c>
      <c r="FF220" s="22">
        <v>67.924940000000007</v>
      </c>
      <c r="FG220" s="22">
        <v>69.026849999999996</v>
      </c>
      <c r="FH220" s="22">
        <v>71.069329999999994</v>
      </c>
      <c r="FI220" s="22">
        <v>71.034009999999995</v>
      </c>
      <c r="FJ220" s="22">
        <v>70.474180000000004</v>
      </c>
      <c r="FK220" s="22">
        <v>68.889099999999999</v>
      </c>
      <c r="FL220" s="22">
        <v>67.683070000000001</v>
      </c>
      <c r="FM220" s="22">
        <v>65.117590000000007</v>
      </c>
      <c r="FN220" s="22">
        <v>61.29618</v>
      </c>
      <c r="FO220" s="22">
        <v>56.866520000000001</v>
      </c>
      <c r="FP220" s="22">
        <v>54.962739999999997</v>
      </c>
      <c r="FQ220" s="22">
        <v>53.824869999999997</v>
      </c>
      <c r="FR220" s="22">
        <v>52.146810000000002</v>
      </c>
      <c r="FS220" s="22">
        <v>0.22955929999999999</v>
      </c>
      <c r="FT220" s="22">
        <v>1.04901E-2</v>
      </c>
      <c r="FU220" s="22">
        <v>1.4046700000000001E-2</v>
      </c>
    </row>
    <row r="221" spans="1:177" x14ac:dyDescent="0.3">
      <c r="A221" s="13" t="s">
        <v>226</v>
      </c>
      <c r="B221" s="13" t="s">
        <v>199</v>
      </c>
      <c r="C221" s="13" t="s">
        <v>264</v>
      </c>
      <c r="D221" s="34" t="s">
        <v>242</v>
      </c>
      <c r="E221" s="23" t="s">
        <v>219</v>
      </c>
      <c r="F221" s="23">
        <v>10061</v>
      </c>
      <c r="G221" s="22">
        <v>0.57105499999999998</v>
      </c>
      <c r="H221" s="22">
        <v>0.50290109999999999</v>
      </c>
      <c r="I221" s="22">
        <v>0.47391270000000002</v>
      </c>
      <c r="J221" s="22">
        <v>0.450569</v>
      </c>
      <c r="K221" s="22">
        <v>0.4473936</v>
      </c>
      <c r="L221" s="22">
        <v>0.49422199999999999</v>
      </c>
      <c r="M221" s="22">
        <v>0.58238880000000004</v>
      </c>
      <c r="N221" s="22">
        <v>0.56786270000000005</v>
      </c>
      <c r="O221" s="22">
        <v>0.44890790000000003</v>
      </c>
      <c r="P221" s="22">
        <v>0.31619580000000003</v>
      </c>
      <c r="Q221" s="22">
        <v>0.21670619999999999</v>
      </c>
      <c r="R221" s="22">
        <v>0.18854879999999999</v>
      </c>
      <c r="S221" s="22">
        <v>0.15501899999999999</v>
      </c>
      <c r="T221" s="22">
        <v>0.14719270000000001</v>
      </c>
      <c r="U221" s="22">
        <v>0.2079715</v>
      </c>
      <c r="V221" s="22">
        <v>0.3127337</v>
      </c>
      <c r="W221" s="22">
        <v>0.48167169999999998</v>
      </c>
      <c r="X221" s="22">
        <v>0.67927930000000003</v>
      </c>
      <c r="Y221" s="22">
        <v>0.86397650000000004</v>
      </c>
      <c r="Z221" s="22">
        <v>0.98612739999999999</v>
      </c>
      <c r="AA221" s="22">
        <v>0.9940002</v>
      </c>
      <c r="AB221" s="22">
        <v>0.90787209999999996</v>
      </c>
      <c r="AC221" s="22">
        <v>0.79685459999999997</v>
      </c>
      <c r="AD221" s="22">
        <v>0.67130540000000005</v>
      </c>
      <c r="AE221" s="22">
        <v>-4.38886E-2</v>
      </c>
      <c r="AF221" s="22">
        <v>-6.62383E-2</v>
      </c>
      <c r="AG221" s="22">
        <v>-5.7041399999999999E-2</v>
      </c>
      <c r="AH221" s="22">
        <v>-5.4528100000000003E-2</v>
      </c>
      <c r="AI221" s="22">
        <v>-5.4860699999999998E-2</v>
      </c>
      <c r="AJ221" s="22">
        <v>-4.4534499999999998E-2</v>
      </c>
      <c r="AK221" s="22">
        <v>-2.8266699999999999E-2</v>
      </c>
      <c r="AL221" s="22">
        <v>-2.7515700000000001E-2</v>
      </c>
      <c r="AM221" s="22">
        <v>-2.34644E-2</v>
      </c>
      <c r="AN221" s="22">
        <v>-3.0271099999999999E-2</v>
      </c>
      <c r="AO221" s="22">
        <v>-5.58337E-2</v>
      </c>
      <c r="AP221" s="22">
        <v>-6.9415699999999997E-2</v>
      </c>
      <c r="AQ221" s="22">
        <v>-5.23811E-2</v>
      </c>
      <c r="AR221" s="22">
        <v>-3.2596600000000003E-2</v>
      </c>
      <c r="AS221" s="22">
        <v>-2.4280300000000001E-2</v>
      </c>
      <c r="AT221" s="22">
        <v>-2.00451E-2</v>
      </c>
      <c r="AU221" s="22">
        <v>5.5482999999999999E-3</v>
      </c>
      <c r="AV221" s="22">
        <v>7.2179999999999998E-4</v>
      </c>
      <c r="AW221" s="22">
        <v>5.352E-4</v>
      </c>
      <c r="AX221" s="22">
        <v>7.6388000000000003E-3</v>
      </c>
      <c r="AY221" s="22">
        <v>-2.1754000000000001E-3</v>
      </c>
      <c r="AZ221" s="22">
        <v>-2.5842799999999999E-2</v>
      </c>
      <c r="BA221" s="22">
        <v>-1.5788199999999999E-2</v>
      </c>
      <c r="BB221" s="22">
        <v>-1.6800699999999998E-2</v>
      </c>
      <c r="BC221" s="22">
        <v>-2.6783100000000001E-2</v>
      </c>
      <c r="BD221" s="22">
        <v>-4.8033899999999997E-2</v>
      </c>
      <c r="BE221" s="22">
        <v>-4.1565400000000002E-2</v>
      </c>
      <c r="BF221" s="22">
        <v>-3.98137E-2</v>
      </c>
      <c r="BG221" s="22">
        <v>-4.0707100000000003E-2</v>
      </c>
      <c r="BH221" s="22">
        <v>-3.0949899999999999E-2</v>
      </c>
      <c r="BI221" s="22">
        <v>-1.40892E-2</v>
      </c>
      <c r="BJ221" s="22">
        <v>-1.20261E-2</v>
      </c>
      <c r="BK221" s="22">
        <v>-6.4156999999999999E-3</v>
      </c>
      <c r="BL221" s="22">
        <v>-1.23588E-2</v>
      </c>
      <c r="BM221" s="22">
        <v>-3.7006600000000001E-2</v>
      </c>
      <c r="BN221" s="22">
        <v>-5.0145099999999998E-2</v>
      </c>
      <c r="BO221" s="22">
        <v>-3.3511600000000002E-2</v>
      </c>
      <c r="BP221" s="22">
        <v>-1.29365E-2</v>
      </c>
      <c r="BQ221" s="22">
        <v>-4.6442000000000002E-3</v>
      </c>
      <c r="BR221" s="22">
        <v>-5.6070000000000002E-4</v>
      </c>
      <c r="BS221" s="22">
        <v>2.54221E-2</v>
      </c>
      <c r="BT221" s="22">
        <v>2.1258800000000001E-2</v>
      </c>
      <c r="BU221" s="22">
        <v>2.1700000000000001E-2</v>
      </c>
      <c r="BV221" s="22">
        <v>2.80732E-2</v>
      </c>
      <c r="BW221" s="22">
        <v>1.9333099999999999E-2</v>
      </c>
      <c r="BX221" s="22">
        <v>-7.2880000000000002E-3</v>
      </c>
      <c r="BY221" s="22">
        <v>8.4829999999999997E-4</v>
      </c>
      <c r="BZ221" s="22">
        <v>-1.4556E-3</v>
      </c>
      <c r="CA221" s="22">
        <v>-1.49359E-2</v>
      </c>
      <c r="CB221" s="22">
        <v>-3.5425499999999999E-2</v>
      </c>
      <c r="CC221" s="22">
        <v>-3.0846800000000001E-2</v>
      </c>
      <c r="CD221" s="22">
        <v>-2.9622599999999999E-2</v>
      </c>
      <c r="CE221" s="22">
        <v>-3.0904399999999999E-2</v>
      </c>
      <c r="CF221" s="22">
        <v>-2.1541299999999999E-2</v>
      </c>
      <c r="CG221" s="22">
        <v>-4.2697999999999998E-3</v>
      </c>
      <c r="CH221" s="22">
        <v>-1.2980999999999999E-3</v>
      </c>
      <c r="CI221" s="22">
        <v>5.3921999999999998E-3</v>
      </c>
      <c r="CJ221" s="22">
        <v>4.7200000000000002E-5</v>
      </c>
      <c r="CK221" s="22">
        <v>-2.3966899999999999E-2</v>
      </c>
      <c r="CL221" s="22">
        <v>-3.6798299999999999E-2</v>
      </c>
      <c r="CM221" s="22">
        <v>-2.0442700000000001E-2</v>
      </c>
      <c r="CN221" s="22">
        <v>6.7989999999999999E-4</v>
      </c>
      <c r="CO221" s="22">
        <v>8.9557000000000005E-3</v>
      </c>
      <c r="CP221" s="22">
        <v>1.29342E-2</v>
      </c>
      <c r="CQ221" s="22">
        <v>3.9186600000000002E-2</v>
      </c>
      <c r="CR221" s="22">
        <v>3.5482699999999999E-2</v>
      </c>
      <c r="CS221" s="22">
        <v>3.6358599999999998E-2</v>
      </c>
      <c r="CT221" s="22">
        <v>4.2225899999999997E-2</v>
      </c>
      <c r="CU221" s="22">
        <v>3.4229900000000001E-2</v>
      </c>
      <c r="CV221" s="22">
        <v>5.5630000000000002E-3</v>
      </c>
      <c r="CW221" s="22">
        <v>1.23707E-2</v>
      </c>
      <c r="CX221" s="22">
        <v>9.1724000000000007E-3</v>
      </c>
      <c r="CY221" s="22">
        <v>-3.0887000000000002E-3</v>
      </c>
      <c r="CZ221" s="22">
        <v>-2.2817199999999999E-2</v>
      </c>
      <c r="DA221" s="22">
        <v>-2.0128199999999999E-2</v>
      </c>
      <c r="DB221" s="22">
        <v>-1.9431400000000001E-2</v>
      </c>
      <c r="DC221" s="22">
        <v>-2.1101700000000001E-2</v>
      </c>
      <c r="DD221" s="22">
        <v>-1.21327E-2</v>
      </c>
      <c r="DE221" s="22">
        <v>5.5494999999999997E-3</v>
      </c>
      <c r="DF221" s="22">
        <v>9.4298999999999997E-3</v>
      </c>
      <c r="DG221" s="22">
        <v>1.72E-2</v>
      </c>
      <c r="DH221" s="22">
        <v>1.2453199999999999E-2</v>
      </c>
      <c r="DI221" s="22">
        <v>-1.0927299999999999E-2</v>
      </c>
      <c r="DJ221" s="22">
        <v>-2.34515E-2</v>
      </c>
      <c r="DK221" s="22">
        <v>-7.3737999999999998E-3</v>
      </c>
      <c r="DL221" s="22">
        <v>1.4296400000000001E-2</v>
      </c>
      <c r="DM221" s="22">
        <v>2.2555599999999999E-2</v>
      </c>
      <c r="DN221" s="22">
        <v>2.6429000000000001E-2</v>
      </c>
      <c r="DO221" s="22">
        <v>5.2951199999999997E-2</v>
      </c>
      <c r="DP221" s="22">
        <v>4.9706599999999997E-2</v>
      </c>
      <c r="DQ221" s="22">
        <v>5.1017300000000002E-2</v>
      </c>
      <c r="DR221" s="22">
        <v>5.6378699999999997E-2</v>
      </c>
      <c r="DS221" s="22">
        <v>4.9126599999999999E-2</v>
      </c>
      <c r="DT221" s="22">
        <v>1.8414E-2</v>
      </c>
      <c r="DU221" s="22">
        <v>2.3893000000000001E-2</v>
      </c>
      <c r="DV221" s="22">
        <v>1.98003E-2</v>
      </c>
      <c r="DW221" s="22">
        <v>1.4016900000000001E-2</v>
      </c>
      <c r="DX221" s="22">
        <v>-4.6128000000000002E-3</v>
      </c>
      <c r="DY221" s="22">
        <v>-4.6521000000000002E-3</v>
      </c>
      <c r="DZ221" s="22">
        <v>-4.7169999999999998E-3</v>
      </c>
      <c r="EA221" s="22">
        <v>-6.9480999999999996E-3</v>
      </c>
      <c r="EB221" s="22">
        <v>1.4518999999999999E-3</v>
      </c>
      <c r="EC221" s="22">
        <v>1.9727000000000001E-2</v>
      </c>
      <c r="ED221" s="22">
        <v>2.4919400000000001E-2</v>
      </c>
      <c r="EE221" s="22">
        <v>3.42487E-2</v>
      </c>
      <c r="EF221" s="22">
        <v>3.0365400000000001E-2</v>
      </c>
      <c r="EG221" s="22">
        <v>7.8998999999999996E-3</v>
      </c>
      <c r="EH221" s="22">
        <v>-4.1808000000000001E-3</v>
      </c>
      <c r="EI221" s="22">
        <v>1.1495699999999999E-2</v>
      </c>
      <c r="EJ221" s="22">
        <v>3.3956399999999998E-2</v>
      </c>
      <c r="EK221" s="22">
        <v>4.2191699999999999E-2</v>
      </c>
      <c r="EL221" s="22">
        <v>4.5913500000000003E-2</v>
      </c>
      <c r="EM221" s="22">
        <v>7.2825000000000001E-2</v>
      </c>
      <c r="EN221" s="22">
        <v>7.0243700000000006E-2</v>
      </c>
      <c r="EO221" s="22">
        <v>7.2182099999999999E-2</v>
      </c>
      <c r="EP221" s="22">
        <v>7.6813099999999995E-2</v>
      </c>
      <c r="EQ221" s="22">
        <v>7.0635199999999995E-2</v>
      </c>
      <c r="ER221" s="22">
        <v>3.6968899999999999E-2</v>
      </c>
      <c r="ES221" s="22">
        <v>4.0529500000000003E-2</v>
      </c>
      <c r="ET221" s="22">
        <v>3.51454E-2</v>
      </c>
      <c r="EU221" s="22">
        <v>57.691139999999997</v>
      </c>
      <c r="EV221" s="22">
        <v>56.098390000000002</v>
      </c>
      <c r="EW221" s="22">
        <v>55.134399999999999</v>
      </c>
      <c r="EX221" s="22">
        <v>55.279150000000001</v>
      </c>
      <c r="EY221" s="22">
        <v>52.539929999999998</v>
      </c>
      <c r="EZ221" s="22">
        <v>53.283900000000003</v>
      </c>
      <c r="FA221" s="22">
        <v>51.548769999999998</v>
      </c>
      <c r="FB221" s="22">
        <v>52.691139999999997</v>
      </c>
      <c r="FC221" s="22">
        <v>60.051160000000003</v>
      </c>
      <c r="FD221" s="22">
        <v>69.827259999999995</v>
      </c>
      <c r="FE221" s="22">
        <v>78.655330000000006</v>
      </c>
      <c r="FF221" s="22">
        <v>84.508859999999999</v>
      </c>
      <c r="FG221" s="22">
        <v>84.439170000000004</v>
      </c>
      <c r="FH221" s="22">
        <v>83.887169999999998</v>
      </c>
      <c r="FI221" s="22">
        <v>83.145570000000006</v>
      </c>
      <c r="FJ221" s="22">
        <v>81.894289999999998</v>
      </c>
      <c r="FK221" s="22">
        <v>81.484679999999997</v>
      </c>
      <c r="FL221" s="22">
        <v>79.511849999999995</v>
      </c>
      <c r="FM221" s="22">
        <v>75.514219999999995</v>
      </c>
      <c r="FN221" s="22">
        <v>70.077430000000007</v>
      </c>
      <c r="FO221" s="22">
        <v>65.35351</v>
      </c>
      <c r="FP221" s="22">
        <v>60.140619999999998</v>
      </c>
      <c r="FQ221" s="22">
        <v>58.26876</v>
      </c>
      <c r="FR221" s="22">
        <v>57.594279999999998</v>
      </c>
      <c r="FS221" s="22">
        <v>0.28172239999999998</v>
      </c>
      <c r="FT221" s="22">
        <v>1.2770500000000001E-2</v>
      </c>
      <c r="FU221" s="22">
        <v>1.9905200000000001E-2</v>
      </c>
    </row>
    <row r="222" spans="1:177" x14ac:dyDescent="0.3">
      <c r="A222" s="13" t="s">
        <v>226</v>
      </c>
      <c r="B222" s="13" t="s">
        <v>199</v>
      </c>
      <c r="C222" s="13" t="s">
        <v>264</v>
      </c>
      <c r="D222" s="34" t="s">
        <v>242</v>
      </c>
      <c r="E222" s="23" t="s">
        <v>220</v>
      </c>
      <c r="F222" s="23">
        <v>6025</v>
      </c>
      <c r="G222" s="22">
        <v>0.54129640000000001</v>
      </c>
      <c r="H222" s="22">
        <v>0.47314600000000001</v>
      </c>
      <c r="I222" s="22">
        <v>0.45173429999999998</v>
      </c>
      <c r="J222" s="22">
        <v>0.42762909999999998</v>
      </c>
      <c r="K222" s="22">
        <v>0.43035230000000002</v>
      </c>
      <c r="L222" s="22">
        <v>0.46364420000000001</v>
      </c>
      <c r="M222" s="22">
        <v>0.54485340000000004</v>
      </c>
      <c r="N222" s="22">
        <v>0.53655030000000004</v>
      </c>
      <c r="O222" s="22">
        <v>0.47163359999999999</v>
      </c>
      <c r="P222" s="22">
        <v>0.38606550000000001</v>
      </c>
      <c r="Q222" s="22">
        <v>0.32408769999999998</v>
      </c>
      <c r="R222" s="22">
        <v>0.29406640000000001</v>
      </c>
      <c r="S222" s="22">
        <v>0.25286310000000001</v>
      </c>
      <c r="T222" s="22">
        <v>0.24424979999999999</v>
      </c>
      <c r="U222" s="22">
        <v>0.2902651</v>
      </c>
      <c r="V222" s="22">
        <v>0.35305989999999998</v>
      </c>
      <c r="W222" s="22">
        <v>0.48850280000000001</v>
      </c>
      <c r="X222" s="22">
        <v>0.65135379999999998</v>
      </c>
      <c r="Y222" s="22">
        <v>0.81365229999999999</v>
      </c>
      <c r="Z222" s="22">
        <v>0.94492410000000004</v>
      </c>
      <c r="AA222" s="22">
        <v>0.9521539</v>
      </c>
      <c r="AB222" s="22">
        <v>0.87077870000000002</v>
      </c>
      <c r="AC222" s="22">
        <v>0.76037100000000002</v>
      </c>
      <c r="AD222" s="22">
        <v>0.64497870000000002</v>
      </c>
      <c r="AE222" s="22">
        <v>-5.8758900000000003E-2</v>
      </c>
      <c r="AF222" s="22">
        <v>-7.7019799999999999E-2</v>
      </c>
      <c r="AG222" s="22">
        <v>-6.4605700000000002E-2</v>
      </c>
      <c r="AH222" s="22">
        <v>-5.9731800000000002E-2</v>
      </c>
      <c r="AI222" s="22">
        <v>-5.0042900000000001E-2</v>
      </c>
      <c r="AJ222" s="22">
        <v>-5.0139799999999998E-2</v>
      </c>
      <c r="AK222" s="22">
        <v>-3.3205100000000001E-2</v>
      </c>
      <c r="AL222" s="22">
        <v>-4.8611700000000001E-2</v>
      </c>
      <c r="AM222" s="22">
        <v>-2.33615E-2</v>
      </c>
      <c r="AN222" s="22">
        <v>-2.71151E-2</v>
      </c>
      <c r="AO222" s="22">
        <v>-4.8491300000000001E-2</v>
      </c>
      <c r="AP222" s="22">
        <v>-6.3759800000000005E-2</v>
      </c>
      <c r="AQ222" s="22">
        <v>-4.6621900000000001E-2</v>
      </c>
      <c r="AR222" s="22">
        <v>-4.2992000000000002E-2</v>
      </c>
      <c r="AS222" s="22">
        <v>-3.0263999999999999E-2</v>
      </c>
      <c r="AT222" s="22">
        <v>-3.2479899999999999E-2</v>
      </c>
      <c r="AU222" s="22">
        <v>-1.16145E-2</v>
      </c>
      <c r="AV222" s="22">
        <v>-2.0631E-2</v>
      </c>
      <c r="AW222" s="22">
        <v>-1.7313599999999998E-2</v>
      </c>
      <c r="AX222" s="22">
        <v>1.7344000000000001E-3</v>
      </c>
      <c r="AY222" s="22">
        <v>-9.6880999999999998E-3</v>
      </c>
      <c r="AZ222" s="22">
        <v>-3.3740899999999997E-2</v>
      </c>
      <c r="BA222" s="22">
        <v>-2.8248800000000001E-2</v>
      </c>
      <c r="BB222" s="22">
        <v>-2.9081300000000001E-2</v>
      </c>
      <c r="BC222" s="22">
        <v>-4.0047800000000001E-2</v>
      </c>
      <c r="BD222" s="22">
        <v>-5.7831E-2</v>
      </c>
      <c r="BE222" s="22">
        <v>-4.76257E-2</v>
      </c>
      <c r="BF222" s="22">
        <v>-4.3652799999999999E-2</v>
      </c>
      <c r="BG222" s="22">
        <v>-3.4670699999999999E-2</v>
      </c>
      <c r="BH222" s="22">
        <v>-3.4133400000000001E-2</v>
      </c>
      <c r="BI222" s="22">
        <v>-1.6484499999999999E-2</v>
      </c>
      <c r="BJ222" s="22">
        <v>-3.0566200000000002E-2</v>
      </c>
      <c r="BK222" s="22">
        <v>-3.1838999999999999E-3</v>
      </c>
      <c r="BL222" s="22">
        <v>-5.7444999999999996E-3</v>
      </c>
      <c r="BM222" s="22">
        <v>-2.5896700000000002E-2</v>
      </c>
      <c r="BN222" s="22">
        <v>-4.1147000000000003E-2</v>
      </c>
      <c r="BO222" s="22">
        <v>-2.59215E-2</v>
      </c>
      <c r="BP222" s="22">
        <v>-2.1158400000000001E-2</v>
      </c>
      <c r="BQ222" s="22">
        <v>-8.5921000000000001E-3</v>
      </c>
      <c r="BR222" s="22">
        <v>-9.8183999999999997E-3</v>
      </c>
      <c r="BS222" s="22">
        <v>1.30099E-2</v>
      </c>
      <c r="BT222" s="22">
        <v>5.1218000000000001E-3</v>
      </c>
      <c r="BU222" s="22">
        <v>8.3146999999999995E-3</v>
      </c>
      <c r="BV222" s="22">
        <v>2.75445E-2</v>
      </c>
      <c r="BW222" s="22">
        <v>1.5299800000000001E-2</v>
      </c>
      <c r="BX222" s="22">
        <v>-1.2008100000000001E-2</v>
      </c>
      <c r="BY222" s="22">
        <v>-7.6909999999999999E-3</v>
      </c>
      <c r="BZ222" s="22">
        <v>-9.6831E-3</v>
      </c>
      <c r="CA222" s="22">
        <v>-2.7088500000000001E-2</v>
      </c>
      <c r="CB222" s="22">
        <v>-4.4540799999999998E-2</v>
      </c>
      <c r="CC222" s="22">
        <v>-3.5865399999999999E-2</v>
      </c>
      <c r="CD222" s="22">
        <v>-3.25166E-2</v>
      </c>
      <c r="CE222" s="22">
        <v>-2.4024E-2</v>
      </c>
      <c r="CF222" s="22">
        <v>-2.3047499999999999E-2</v>
      </c>
      <c r="CG222" s="22">
        <v>-4.9039000000000001E-3</v>
      </c>
      <c r="CH222" s="22">
        <v>-1.8067900000000001E-2</v>
      </c>
      <c r="CI222" s="22">
        <v>1.0791E-2</v>
      </c>
      <c r="CJ222" s="22">
        <v>9.0565999999999997E-3</v>
      </c>
      <c r="CK222" s="22">
        <v>-1.02477E-2</v>
      </c>
      <c r="CL222" s="22">
        <v>-2.5485399999999998E-2</v>
      </c>
      <c r="CM222" s="22">
        <v>-1.1584499999999999E-2</v>
      </c>
      <c r="CN222" s="22">
        <v>-6.0363999999999999E-3</v>
      </c>
      <c r="CO222" s="22">
        <v>6.4177000000000001E-3</v>
      </c>
      <c r="CP222" s="22">
        <v>5.8770000000000003E-3</v>
      </c>
      <c r="CQ222" s="22">
        <v>3.00647E-2</v>
      </c>
      <c r="CR222" s="22">
        <v>2.2958200000000002E-2</v>
      </c>
      <c r="CS222" s="22">
        <v>2.6064799999999999E-2</v>
      </c>
      <c r="CT222" s="22">
        <v>4.5420599999999998E-2</v>
      </c>
      <c r="CU222" s="22">
        <v>3.2606299999999998E-2</v>
      </c>
      <c r="CV222" s="22">
        <v>3.0439999999999998E-3</v>
      </c>
      <c r="CW222" s="22">
        <v>6.5472999999999998E-3</v>
      </c>
      <c r="CX222" s="22">
        <v>3.7520000000000001E-3</v>
      </c>
      <c r="CY222" s="22">
        <v>-1.4129299999999999E-2</v>
      </c>
      <c r="CZ222" s="22">
        <v>-3.1250699999999999E-2</v>
      </c>
      <c r="DA222" s="22">
        <v>-2.4105100000000001E-2</v>
      </c>
      <c r="DB222" s="22">
        <v>-2.1380300000000001E-2</v>
      </c>
      <c r="DC222" s="22">
        <v>-1.33773E-2</v>
      </c>
      <c r="DD222" s="22">
        <v>-1.19615E-2</v>
      </c>
      <c r="DE222" s="22">
        <v>6.6766999999999998E-3</v>
      </c>
      <c r="DF222" s="22">
        <v>-5.5696000000000001E-3</v>
      </c>
      <c r="DG222" s="22">
        <v>2.4766E-2</v>
      </c>
      <c r="DH222" s="22">
        <v>2.3857799999999998E-2</v>
      </c>
      <c r="DI222" s="22">
        <v>5.4013000000000004E-3</v>
      </c>
      <c r="DJ222" s="22">
        <v>-9.8239E-3</v>
      </c>
      <c r="DK222" s="22">
        <v>2.7525000000000002E-3</v>
      </c>
      <c r="DL222" s="22">
        <v>9.0854999999999998E-3</v>
      </c>
      <c r="DM222" s="22">
        <v>2.1427600000000002E-2</v>
      </c>
      <c r="DN222" s="22">
        <v>2.1572299999999999E-2</v>
      </c>
      <c r="DO222" s="22">
        <v>4.7119599999999998E-2</v>
      </c>
      <c r="DP222" s="22">
        <v>4.0794499999999997E-2</v>
      </c>
      <c r="DQ222" s="22">
        <v>4.3814899999999997E-2</v>
      </c>
      <c r="DR222" s="22">
        <v>6.3296599999999995E-2</v>
      </c>
      <c r="DS222" s="22">
        <v>4.99128E-2</v>
      </c>
      <c r="DT222" s="22">
        <v>1.80961E-2</v>
      </c>
      <c r="DU222" s="22">
        <v>2.0785600000000001E-2</v>
      </c>
      <c r="DV222" s="22">
        <v>1.71872E-2</v>
      </c>
      <c r="DW222" s="22">
        <v>4.5818999999999999E-3</v>
      </c>
      <c r="DX222" s="22">
        <v>-1.2061799999999999E-2</v>
      </c>
      <c r="DY222" s="22">
        <v>-7.1250000000000003E-3</v>
      </c>
      <c r="DZ222" s="22">
        <v>-5.3013000000000001E-3</v>
      </c>
      <c r="EA222" s="22">
        <v>1.9948000000000001E-3</v>
      </c>
      <c r="EB222" s="22">
        <v>4.0448999999999997E-3</v>
      </c>
      <c r="EC222" s="22">
        <v>2.33972E-2</v>
      </c>
      <c r="ED222" s="22">
        <v>1.2475999999999999E-2</v>
      </c>
      <c r="EE222" s="22">
        <v>4.4943499999999997E-2</v>
      </c>
      <c r="EF222" s="22">
        <v>4.5228400000000002E-2</v>
      </c>
      <c r="EG222" s="22">
        <v>2.7995900000000001E-2</v>
      </c>
      <c r="EH222" s="22">
        <v>1.2788900000000001E-2</v>
      </c>
      <c r="EI222" s="22">
        <v>2.3452899999999999E-2</v>
      </c>
      <c r="EJ222" s="22">
        <v>3.0919100000000001E-2</v>
      </c>
      <c r="EK222" s="22">
        <v>4.3099400000000003E-2</v>
      </c>
      <c r="EL222" s="22">
        <v>4.42339E-2</v>
      </c>
      <c r="EM222" s="22">
        <v>7.1744000000000002E-2</v>
      </c>
      <c r="EN222" s="22">
        <v>6.6547400000000007E-2</v>
      </c>
      <c r="EO222" s="22">
        <v>6.9443199999999997E-2</v>
      </c>
      <c r="EP222" s="22">
        <v>8.9106699999999997E-2</v>
      </c>
      <c r="EQ222" s="22">
        <v>7.4900700000000001E-2</v>
      </c>
      <c r="ER222" s="22">
        <v>3.98289E-2</v>
      </c>
      <c r="ES222" s="22">
        <v>4.1343499999999998E-2</v>
      </c>
      <c r="ET222" s="22">
        <v>3.6585300000000001E-2</v>
      </c>
      <c r="EU222" s="22">
        <v>60.95393</v>
      </c>
      <c r="EV222" s="22">
        <v>58.95393</v>
      </c>
      <c r="EW222" s="22">
        <v>58.023029999999999</v>
      </c>
      <c r="EX222" s="22">
        <v>58.95393</v>
      </c>
      <c r="EY222" s="22">
        <v>55</v>
      </c>
      <c r="EZ222" s="22">
        <v>56.95393</v>
      </c>
      <c r="FA222" s="22">
        <v>54.023029999999999</v>
      </c>
      <c r="FB222" s="22">
        <v>55.95393</v>
      </c>
      <c r="FC222" s="22">
        <v>62.861789999999999</v>
      </c>
      <c r="FD222" s="22">
        <v>71.792689999999993</v>
      </c>
      <c r="FE222" s="22">
        <v>79.815719999999999</v>
      </c>
      <c r="FF222" s="22">
        <v>84.861789999999999</v>
      </c>
      <c r="FG222" s="22">
        <v>84.04607</v>
      </c>
      <c r="FH222" s="22">
        <v>83.115179999999995</v>
      </c>
      <c r="FI222" s="22">
        <v>81.161240000000006</v>
      </c>
      <c r="FJ222" s="22">
        <v>81.115179999999995</v>
      </c>
      <c r="FK222" s="22">
        <v>81.115179999999995</v>
      </c>
      <c r="FL222" s="22">
        <v>79.161240000000006</v>
      </c>
      <c r="FM222" s="22">
        <v>75.161240000000006</v>
      </c>
      <c r="FN222" s="22">
        <v>70.115179999999995</v>
      </c>
      <c r="FO222" s="22">
        <v>64.207310000000007</v>
      </c>
      <c r="FP222" s="22">
        <v>60.230350000000001</v>
      </c>
      <c r="FQ222" s="22">
        <v>59.161239999999999</v>
      </c>
      <c r="FR222" s="22">
        <v>60.092140000000001</v>
      </c>
      <c r="FS222" s="22">
        <v>0.33877819999999997</v>
      </c>
      <c r="FT222" s="22">
        <v>1.5569899999999999E-2</v>
      </c>
      <c r="FU222" s="22">
        <v>2.48933E-2</v>
      </c>
    </row>
    <row r="223" spans="1:177" x14ac:dyDescent="0.3">
      <c r="A223" s="13" t="s">
        <v>226</v>
      </c>
      <c r="B223" s="13" t="s">
        <v>199</v>
      </c>
      <c r="C223" s="13" t="s">
        <v>264</v>
      </c>
      <c r="D223" s="34" t="s">
        <v>242</v>
      </c>
      <c r="E223" s="23" t="s">
        <v>221</v>
      </c>
      <c r="F223" s="23">
        <v>4036</v>
      </c>
      <c r="G223" s="22">
        <v>0.61441400000000002</v>
      </c>
      <c r="H223" s="22">
        <v>0.54831090000000005</v>
      </c>
      <c r="I223" s="22">
        <v>0.50794150000000005</v>
      </c>
      <c r="J223" s="22">
        <v>0.4837996</v>
      </c>
      <c r="K223" s="22">
        <v>0.47413670000000002</v>
      </c>
      <c r="L223" s="22">
        <v>0.54087390000000002</v>
      </c>
      <c r="M223" s="22">
        <v>0.63683789999999996</v>
      </c>
      <c r="N223" s="22">
        <v>0.61142949999999996</v>
      </c>
      <c r="O223" s="22">
        <v>0.41426859999999999</v>
      </c>
      <c r="P223" s="22">
        <v>0.2135533</v>
      </c>
      <c r="Q223" s="22">
        <v>6.2151999999999999E-2</v>
      </c>
      <c r="R223" s="22">
        <v>3.0803500000000001E-2</v>
      </c>
      <c r="S223" s="22">
        <v>2.6993E-3</v>
      </c>
      <c r="T223" s="22">
        <v>9.9500000000000006E-5</v>
      </c>
      <c r="U223" s="22">
        <v>8.2767800000000002E-2</v>
      </c>
      <c r="V223" s="22">
        <v>0.2556601</v>
      </c>
      <c r="W223" s="22">
        <v>0.47552539999999999</v>
      </c>
      <c r="X223" s="22">
        <v>0.72171459999999998</v>
      </c>
      <c r="Y223" s="22">
        <v>0.93894540000000004</v>
      </c>
      <c r="Z223" s="22">
        <v>1.0482</v>
      </c>
      <c r="AA223" s="22">
        <v>1.057142</v>
      </c>
      <c r="AB223" s="22">
        <v>0.96610810000000003</v>
      </c>
      <c r="AC223" s="22">
        <v>0.85460219999999998</v>
      </c>
      <c r="AD223" s="22">
        <v>0.71315030000000001</v>
      </c>
      <c r="AE223" s="22">
        <v>-5.3051300000000003E-2</v>
      </c>
      <c r="AF223" s="22">
        <v>-8.08141E-2</v>
      </c>
      <c r="AG223" s="22">
        <v>-7.2153700000000001E-2</v>
      </c>
      <c r="AH223" s="22">
        <v>-7.3493799999999998E-2</v>
      </c>
      <c r="AI223" s="22">
        <v>-8.45389E-2</v>
      </c>
      <c r="AJ223" s="22">
        <v>-5.6797100000000003E-2</v>
      </c>
      <c r="AK223" s="22">
        <v>-4.5360400000000002E-2</v>
      </c>
      <c r="AL223" s="22">
        <v>-2.49968E-2</v>
      </c>
      <c r="AM223" s="22">
        <v>-5.2668600000000003E-2</v>
      </c>
      <c r="AN223" s="22">
        <v>-6.3723100000000005E-2</v>
      </c>
      <c r="AO223" s="22">
        <v>-9.3280100000000005E-2</v>
      </c>
      <c r="AP223" s="22">
        <v>-0.1114748</v>
      </c>
      <c r="AQ223" s="22">
        <v>-9.8435700000000001E-2</v>
      </c>
      <c r="AR223" s="22">
        <v>-5.2996500000000002E-2</v>
      </c>
      <c r="AS223" s="22">
        <v>-5.0819000000000003E-2</v>
      </c>
      <c r="AT223" s="22">
        <v>-3.01768E-2</v>
      </c>
      <c r="AU223" s="22">
        <v>3.7192000000000002E-3</v>
      </c>
      <c r="AV223" s="22">
        <v>-5.94E-5</v>
      </c>
      <c r="AW223" s="22">
        <v>-8.5257000000000006E-3</v>
      </c>
      <c r="AX223" s="22">
        <v>-1.6353599999999999E-2</v>
      </c>
      <c r="AY223" s="22">
        <v>-2.7405200000000001E-2</v>
      </c>
      <c r="AZ223" s="22">
        <v>-4.2516199999999997E-2</v>
      </c>
      <c r="BA223" s="22">
        <v>-2.0397499999999999E-2</v>
      </c>
      <c r="BB223" s="22">
        <v>-2.07875E-2</v>
      </c>
      <c r="BC223" s="22">
        <v>-2.0192100000000001E-2</v>
      </c>
      <c r="BD223" s="22">
        <v>-4.5037800000000003E-2</v>
      </c>
      <c r="BE223" s="22">
        <v>-4.2519099999999997E-2</v>
      </c>
      <c r="BF223" s="22">
        <v>-4.5247900000000001E-2</v>
      </c>
      <c r="BG223" s="22">
        <v>-5.7654999999999998E-2</v>
      </c>
      <c r="BH223" s="22">
        <v>-3.3388399999999999E-2</v>
      </c>
      <c r="BI223" s="22">
        <v>-2.05556E-2</v>
      </c>
      <c r="BJ223" s="22">
        <v>2.4951000000000001E-3</v>
      </c>
      <c r="BK223" s="22">
        <v>-2.3160199999999999E-2</v>
      </c>
      <c r="BL223" s="22">
        <v>-3.3041899999999999E-2</v>
      </c>
      <c r="BM223" s="22">
        <v>-6.1461799999999997E-2</v>
      </c>
      <c r="BN223" s="22">
        <v>-7.7712799999999999E-2</v>
      </c>
      <c r="BO223" s="22">
        <v>-6.3489500000000004E-2</v>
      </c>
      <c r="BP223" s="22">
        <v>-1.65265E-2</v>
      </c>
      <c r="BQ223" s="22">
        <v>-1.4213699999999999E-2</v>
      </c>
      <c r="BR223" s="22">
        <v>4.4039999999999999E-3</v>
      </c>
      <c r="BS223" s="22">
        <v>3.6306100000000001E-2</v>
      </c>
      <c r="BT223" s="22">
        <v>3.3611500000000002E-2</v>
      </c>
      <c r="BU223" s="22">
        <v>2.8056000000000001E-2</v>
      </c>
      <c r="BV223" s="22">
        <v>1.6734300000000001E-2</v>
      </c>
      <c r="BW223" s="22">
        <v>1.16264E-2</v>
      </c>
      <c r="BX223" s="22">
        <v>-9.5298999999999991E-3</v>
      </c>
      <c r="BY223" s="22">
        <v>6.6559000000000002E-3</v>
      </c>
      <c r="BZ223" s="22">
        <v>3.5623E-3</v>
      </c>
      <c r="CA223" s="22">
        <v>2.5661E-3</v>
      </c>
      <c r="CB223" s="22">
        <v>-2.0259300000000001E-2</v>
      </c>
      <c r="CC223" s="22">
        <v>-2.1994300000000001E-2</v>
      </c>
      <c r="CD223" s="22">
        <v>-2.5684800000000001E-2</v>
      </c>
      <c r="CE223" s="22">
        <v>-3.9035399999999998E-2</v>
      </c>
      <c r="CF223" s="22">
        <v>-1.7175699999999999E-2</v>
      </c>
      <c r="CG223" s="22">
        <v>-3.3758E-3</v>
      </c>
      <c r="CH223" s="22">
        <v>2.15359E-2</v>
      </c>
      <c r="CI223" s="22">
        <v>-2.7228E-3</v>
      </c>
      <c r="CJ223" s="22">
        <v>-1.17923E-2</v>
      </c>
      <c r="CK223" s="22">
        <v>-3.9424500000000001E-2</v>
      </c>
      <c r="CL223" s="22">
        <v>-5.4329299999999997E-2</v>
      </c>
      <c r="CM223" s="22">
        <v>-3.9285899999999999E-2</v>
      </c>
      <c r="CN223" s="22">
        <v>8.7326000000000001E-3</v>
      </c>
      <c r="CO223" s="22">
        <v>1.1139E-2</v>
      </c>
      <c r="CP223" s="22">
        <v>2.8354500000000001E-2</v>
      </c>
      <c r="CQ223" s="22">
        <v>5.8875700000000003E-2</v>
      </c>
      <c r="CR223" s="22">
        <v>5.6931799999999998E-2</v>
      </c>
      <c r="CS223" s="22">
        <v>5.33924E-2</v>
      </c>
      <c r="CT223" s="22">
        <v>3.9650900000000003E-2</v>
      </c>
      <c r="CU223" s="22">
        <v>3.8659600000000002E-2</v>
      </c>
      <c r="CV223" s="22">
        <v>1.33163E-2</v>
      </c>
      <c r="CW223" s="22">
        <v>2.5392999999999999E-2</v>
      </c>
      <c r="CX223" s="22">
        <v>2.0426900000000001E-2</v>
      </c>
      <c r="CY223" s="22">
        <v>2.5324200000000002E-2</v>
      </c>
      <c r="CZ223" s="22">
        <v>4.5193000000000004E-3</v>
      </c>
      <c r="DA223" s="22">
        <v>-1.4695000000000001E-3</v>
      </c>
      <c r="DB223" s="22">
        <v>-6.1218000000000002E-3</v>
      </c>
      <c r="DC223" s="22">
        <v>-2.0415699999999998E-2</v>
      </c>
      <c r="DD223" s="22">
        <v>-9.6290000000000004E-4</v>
      </c>
      <c r="DE223" s="22">
        <v>1.3803899999999999E-2</v>
      </c>
      <c r="DF223" s="22">
        <v>4.05767E-2</v>
      </c>
      <c r="DG223" s="22">
        <v>1.77146E-2</v>
      </c>
      <c r="DH223" s="22">
        <v>9.4573999999999995E-3</v>
      </c>
      <c r="DI223" s="22">
        <v>-1.7387300000000001E-2</v>
      </c>
      <c r="DJ223" s="22">
        <v>-3.0945899999999998E-2</v>
      </c>
      <c r="DK223" s="22">
        <v>-1.50823E-2</v>
      </c>
      <c r="DL223" s="22">
        <v>3.3991599999999997E-2</v>
      </c>
      <c r="DM223" s="22">
        <v>3.6491799999999998E-2</v>
      </c>
      <c r="DN223" s="22">
        <v>5.2304999999999997E-2</v>
      </c>
      <c r="DO223" s="22">
        <v>8.1445299999999998E-2</v>
      </c>
      <c r="DP223" s="22">
        <v>8.0252199999999996E-2</v>
      </c>
      <c r="DQ223" s="22">
        <v>7.8728800000000002E-2</v>
      </c>
      <c r="DR223" s="22">
        <v>6.2567499999999998E-2</v>
      </c>
      <c r="DS223" s="22">
        <v>6.5692700000000007E-2</v>
      </c>
      <c r="DT223" s="22">
        <v>3.61625E-2</v>
      </c>
      <c r="DU223" s="22">
        <v>4.4130099999999998E-2</v>
      </c>
      <c r="DV223" s="22">
        <v>3.7291499999999998E-2</v>
      </c>
      <c r="DW223" s="22">
        <v>5.8183400000000003E-2</v>
      </c>
      <c r="DX223" s="22">
        <v>4.0295600000000001E-2</v>
      </c>
      <c r="DY223" s="22">
        <v>2.8164999999999999E-2</v>
      </c>
      <c r="DZ223" s="22">
        <v>2.21242E-2</v>
      </c>
      <c r="EA223" s="22">
        <v>6.4682000000000003E-3</v>
      </c>
      <c r="EB223" s="22">
        <v>2.2445799999999998E-2</v>
      </c>
      <c r="EC223" s="22">
        <v>3.8608700000000003E-2</v>
      </c>
      <c r="ED223" s="22">
        <v>6.8068699999999996E-2</v>
      </c>
      <c r="EE223" s="22">
        <v>4.7223000000000001E-2</v>
      </c>
      <c r="EF223" s="22">
        <v>4.0138500000000001E-2</v>
      </c>
      <c r="EG223" s="22">
        <v>1.4430999999999999E-2</v>
      </c>
      <c r="EH223" s="22">
        <v>2.8161000000000002E-3</v>
      </c>
      <c r="EI223" s="22">
        <v>1.98639E-2</v>
      </c>
      <c r="EJ223" s="22">
        <v>7.0461700000000002E-2</v>
      </c>
      <c r="EK223" s="22">
        <v>7.3097099999999998E-2</v>
      </c>
      <c r="EL223" s="22">
        <v>8.6885799999999999E-2</v>
      </c>
      <c r="EM223" s="22">
        <v>0.1140322</v>
      </c>
      <c r="EN223" s="22">
        <v>0.113923</v>
      </c>
      <c r="EO223" s="22">
        <v>0.1153105</v>
      </c>
      <c r="EP223" s="22">
        <v>9.5655400000000002E-2</v>
      </c>
      <c r="EQ223" s="22">
        <v>0.10472430000000001</v>
      </c>
      <c r="ER223" s="22">
        <v>6.9148799999999996E-2</v>
      </c>
      <c r="ES223" s="22">
        <v>7.1183499999999997E-2</v>
      </c>
      <c r="ET223" s="22">
        <v>6.1641300000000003E-2</v>
      </c>
      <c r="EU223" s="22">
        <v>52.988410000000002</v>
      </c>
      <c r="EV223" s="22">
        <v>51.982619999999997</v>
      </c>
      <c r="EW223" s="22">
        <v>50.971029999999999</v>
      </c>
      <c r="EX223" s="22">
        <v>49.982619999999997</v>
      </c>
      <c r="EY223" s="22">
        <v>48.994210000000002</v>
      </c>
      <c r="EZ223" s="22">
        <v>47.994210000000002</v>
      </c>
      <c r="FA223" s="22">
        <v>47.982619999999997</v>
      </c>
      <c r="FB223" s="22">
        <v>47.988410000000002</v>
      </c>
      <c r="FC223" s="22">
        <v>56</v>
      </c>
      <c r="FD223" s="22">
        <v>66.994209999999995</v>
      </c>
      <c r="FE223" s="22">
        <v>76.982609999999994</v>
      </c>
      <c r="FF223" s="22">
        <v>84</v>
      </c>
      <c r="FG223" s="22">
        <v>85.005790000000005</v>
      </c>
      <c r="FH223" s="22">
        <v>85</v>
      </c>
      <c r="FI223" s="22">
        <v>86.005790000000005</v>
      </c>
      <c r="FJ223" s="22">
        <v>83.017390000000006</v>
      </c>
      <c r="FK223" s="22">
        <v>82.017390000000006</v>
      </c>
      <c r="FL223" s="22">
        <v>80.017390000000006</v>
      </c>
      <c r="FM223" s="22">
        <v>76.023179999999996</v>
      </c>
      <c r="FN223" s="22">
        <v>70.023179999999996</v>
      </c>
      <c r="FO223" s="22">
        <v>67.005790000000005</v>
      </c>
      <c r="FP223" s="22">
        <v>60.011589999999998</v>
      </c>
      <c r="FQ223" s="22">
        <v>56.982619999999997</v>
      </c>
      <c r="FR223" s="22">
        <v>53.994210000000002</v>
      </c>
      <c r="FS223" s="22">
        <v>0.48358519999999999</v>
      </c>
      <c r="FT223" s="22">
        <v>2.1264100000000001E-2</v>
      </c>
      <c r="FU223" s="22">
        <v>3.2888100000000003E-2</v>
      </c>
    </row>
    <row r="224" spans="1:177" x14ac:dyDescent="0.3">
      <c r="A224" s="13" t="s">
        <v>226</v>
      </c>
      <c r="B224" s="13" t="s">
        <v>199</v>
      </c>
      <c r="C224" s="13" t="s">
        <v>264</v>
      </c>
      <c r="D224" s="34" t="s">
        <v>231</v>
      </c>
      <c r="E224" s="23" t="s">
        <v>219</v>
      </c>
      <c r="F224" s="23">
        <v>13417</v>
      </c>
      <c r="G224" s="22">
        <v>0.67022999999999999</v>
      </c>
      <c r="H224" s="22">
        <v>0.60201800000000005</v>
      </c>
      <c r="I224" s="22">
        <v>0.55266970000000004</v>
      </c>
      <c r="J224" s="22">
        <v>0.52136559999999998</v>
      </c>
      <c r="K224" s="22">
        <v>0.5138644</v>
      </c>
      <c r="L224" s="22">
        <v>0.53548890000000005</v>
      </c>
      <c r="M224" s="22">
        <v>0.5852117</v>
      </c>
      <c r="N224" s="22">
        <v>0.57492169999999998</v>
      </c>
      <c r="O224" s="22">
        <v>0.48771579999999998</v>
      </c>
      <c r="P224" s="22">
        <v>0.35802070000000003</v>
      </c>
      <c r="Q224" s="22">
        <v>0.2594669</v>
      </c>
      <c r="R224" s="22">
        <v>0.22120980000000001</v>
      </c>
      <c r="S224" s="22">
        <v>0.24171029999999999</v>
      </c>
      <c r="T224" s="22">
        <v>0.28831289999999998</v>
      </c>
      <c r="U224" s="22">
        <v>0.3667801</v>
      </c>
      <c r="V224" s="22">
        <v>0.50702840000000005</v>
      </c>
      <c r="W224" s="22">
        <v>0.67863459999999998</v>
      </c>
      <c r="X224" s="22">
        <v>0.88299749999999999</v>
      </c>
      <c r="Y224" s="22">
        <v>1.0278179999999999</v>
      </c>
      <c r="Z224" s="22">
        <v>1.0756410000000001</v>
      </c>
      <c r="AA224" s="22">
        <v>1.102333</v>
      </c>
      <c r="AB224" s="22">
        <v>1.045288</v>
      </c>
      <c r="AC224" s="22">
        <v>0.91471349999999996</v>
      </c>
      <c r="AD224" s="22">
        <v>0.77109090000000002</v>
      </c>
      <c r="AE224" s="22">
        <v>-5.8166000000000002E-2</v>
      </c>
      <c r="AF224" s="22">
        <v>-6.1355699999999999E-2</v>
      </c>
      <c r="AG224" s="22">
        <v>-5.3529500000000001E-2</v>
      </c>
      <c r="AH224" s="22">
        <v>-4.65811E-2</v>
      </c>
      <c r="AI224" s="22">
        <v>-4.1077500000000003E-2</v>
      </c>
      <c r="AJ224" s="22">
        <v>-3.6642599999999997E-2</v>
      </c>
      <c r="AK224" s="22">
        <v>-2.68609E-2</v>
      </c>
      <c r="AL224" s="22">
        <v>-2.46643E-2</v>
      </c>
      <c r="AM224" s="22">
        <v>-2.4875999999999999E-2</v>
      </c>
      <c r="AN224" s="22">
        <v>-2.58585E-2</v>
      </c>
      <c r="AO224" s="22">
        <v>-3.0000599999999999E-2</v>
      </c>
      <c r="AP224" s="22">
        <v>-3.5360500000000003E-2</v>
      </c>
      <c r="AQ224" s="22">
        <v>-3.0764199999999998E-2</v>
      </c>
      <c r="AR224" s="22">
        <v>-3.2113500000000003E-2</v>
      </c>
      <c r="AS224" s="22">
        <v>-3.5975500000000001E-2</v>
      </c>
      <c r="AT224" s="22">
        <v>-3.2213499999999999E-2</v>
      </c>
      <c r="AU224" s="22">
        <v>1.6360599999999999E-2</v>
      </c>
      <c r="AV224" s="22">
        <v>3.3785099999999998E-2</v>
      </c>
      <c r="AW224" s="22">
        <v>4.6150700000000003E-2</v>
      </c>
      <c r="AX224" s="22">
        <v>3.91928E-2</v>
      </c>
      <c r="AY224" s="22">
        <v>3.15193E-2</v>
      </c>
      <c r="AZ224" s="22">
        <v>-1.9241500000000002E-2</v>
      </c>
      <c r="BA224" s="22">
        <v>-3.0962E-2</v>
      </c>
      <c r="BB224" s="22">
        <v>-2.81163E-2</v>
      </c>
      <c r="BC224" s="22">
        <v>-4.9612400000000001E-2</v>
      </c>
      <c r="BD224" s="22">
        <v>-5.33403E-2</v>
      </c>
      <c r="BE224" s="22">
        <v>-4.64578E-2</v>
      </c>
      <c r="BF224" s="22">
        <v>-4.0157999999999999E-2</v>
      </c>
      <c r="BG224" s="22">
        <v>-3.5021400000000001E-2</v>
      </c>
      <c r="BH224" s="22">
        <v>-3.0879799999999999E-2</v>
      </c>
      <c r="BI224" s="22">
        <v>-2.0931700000000001E-2</v>
      </c>
      <c r="BJ224" s="22">
        <v>-1.84123E-2</v>
      </c>
      <c r="BK224" s="22">
        <v>-1.82493E-2</v>
      </c>
      <c r="BL224" s="22">
        <v>-1.8856299999999999E-2</v>
      </c>
      <c r="BM224" s="22">
        <v>-2.2365699999999999E-2</v>
      </c>
      <c r="BN224" s="22">
        <v>-2.6941699999999999E-2</v>
      </c>
      <c r="BO224" s="22">
        <v>-2.1471799999999999E-2</v>
      </c>
      <c r="BP224" s="22">
        <v>-2.2234199999999999E-2</v>
      </c>
      <c r="BQ224" s="22">
        <v>-2.5729800000000001E-2</v>
      </c>
      <c r="BR224" s="22">
        <v>-2.1728500000000001E-2</v>
      </c>
      <c r="BS224" s="22">
        <v>2.74223E-2</v>
      </c>
      <c r="BT224" s="22">
        <v>4.4773800000000002E-2</v>
      </c>
      <c r="BU224" s="22">
        <v>5.6587199999999997E-2</v>
      </c>
      <c r="BV224" s="22">
        <v>4.90079E-2</v>
      </c>
      <c r="BW224" s="22">
        <v>4.11172E-2</v>
      </c>
      <c r="BX224" s="22">
        <v>-1.01403E-2</v>
      </c>
      <c r="BY224" s="22">
        <v>-2.2437599999999999E-2</v>
      </c>
      <c r="BZ224" s="22">
        <v>-2.0621500000000001E-2</v>
      </c>
      <c r="CA224" s="22">
        <v>-4.3688200000000003E-2</v>
      </c>
      <c r="CB224" s="22">
        <v>-4.7788900000000002E-2</v>
      </c>
      <c r="CC224" s="22">
        <v>-4.156E-2</v>
      </c>
      <c r="CD224" s="22">
        <v>-3.5709400000000002E-2</v>
      </c>
      <c r="CE224" s="22">
        <v>-3.0826900000000001E-2</v>
      </c>
      <c r="CF224" s="22">
        <v>-2.68884E-2</v>
      </c>
      <c r="CG224" s="22">
        <v>-1.6825199999999998E-2</v>
      </c>
      <c r="CH224" s="22">
        <v>-1.40821E-2</v>
      </c>
      <c r="CI224" s="22">
        <v>-1.36598E-2</v>
      </c>
      <c r="CJ224" s="22">
        <v>-1.4006599999999999E-2</v>
      </c>
      <c r="CK224" s="22">
        <v>-1.7077800000000001E-2</v>
      </c>
      <c r="CL224" s="22">
        <v>-2.1110799999999999E-2</v>
      </c>
      <c r="CM224" s="22">
        <v>-1.50359E-2</v>
      </c>
      <c r="CN224" s="22">
        <v>-1.5391800000000001E-2</v>
      </c>
      <c r="CO224" s="22">
        <v>-1.86337E-2</v>
      </c>
      <c r="CP224" s="22">
        <v>-1.44666E-2</v>
      </c>
      <c r="CQ224" s="22">
        <v>3.50836E-2</v>
      </c>
      <c r="CR224" s="22">
        <v>5.2384500000000001E-2</v>
      </c>
      <c r="CS224" s="22">
        <v>6.3815399999999994E-2</v>
      </c>
      <c r="CT224" s="22">
        <v>5.5805899999999999E-2</v>
      </c>
      <c r="CU224" s="22">
        <v>4.77647E-2</v>
      </c>
      <c r="CV224" s="22">
        <v>-3.8368E-3</v>
      </c>
      <c r="CW224" s="22">
        <v>-1.6533599999999999E-2</v>
      </c>
      <c r="CX224" s="22">
        <v>-1.54307E-2</v>
      </c>
      <c r="CY224" s="22">
        <v>-3.7763999999999999E-2</v>
      </c>
      <c r="CZ224" s="22">
        <v>-4.2237499999999997E-2</v>
      </c>
      <c r="DA224" s="22">
        <v>-3.6662199999999999E-2</v>
      </c>
      <c r="DB224" s="22">
        <v>-3.1260900000000001E-2</v>
      </c>
      <c r="DC224" s="22">
        <v>-2.6632400000000001E-2</v>
      </c>
      <c r="DD224" s="22">
        <v>-2.28971E-2</v>
      </c>
      <c r="DE224" s="22">
        <v>-1.27186E-2</v>
      </c>
      <c r="DF224" s="22">
        <v>-9.7519000000000008E-3</v>
      </c>
      <c r="DG224" s="22">
        <v>-9.0702000000000005E-3</v>
      </c>
      <c r="DH224" s="22">
        <v>-9.1569000000000008E-3</v>
      </c>
      <c r="DI224" s="22">
        <v>-1.1789900000000001E-2</v>
      </c>
      <c r="DJ224" s="22">
        <v>-1.5279900000000001E-2</v>
      </c>
      <c r="DK224" s="22">
        <v>-8.5999000000000006E-3</v>
      </c>
      <c r="DL224" s="22">
        <v>-8.5494000000000004E-3</v>
      </c>
      <c r="DM224" s="22">
        <v>-1.15376E-2</v>
      </c>
      <c r="DN224" s="22">
        <v>-7.2046999999999996E-3</v>
      </c>
      <c r="DO224" s="22">
        <v>4.2744900000000002E-2</v>
      </c>
      <c r="DP224" s="22">
        <v>5.9995300000000001E-2</v>
      </c>
      <c r="DQ224" s="22">
        <v>7.1043700000000001E-2</v>
      </c>
      <c r="DR224" s="22">
        <v>6.2603900000000004E-2</v>
      </c>
      <c r="DS224" s="22">
        <v>5.4412200000000001E-2</v>
      </c>
      <c r="DT224" s="22">
        <v>2.4667000000000001E-3</v>
      </c>
      <c r="DU224" s="22">
        <v>-1.0629599999999999E-2</v>
      </c>
      <c r="DV224" s="22">
        <v>-1.02399E-2</v>
      </c>
      <c r="DW224" s="22">
        <v>-2.9210300000000002E-2</v>
      </c>
      <c r="DX224" s="22">
        <v>-3.4222099999999998E-2</v>
      </c>
      <c r="DY224" s="22">
        <v>-2.9590499999999999E-2</v>
      </c>
      <c r="DZ224" s="22">
        <v>-2.48378E-2</v>
      </c>
      <c r="EA224" s="22">
        <v>-2.0576199999999999E-2</v>
      </c>
      <c r="EB224" s="22">
        <v>-1.7134300000000002E-2</v>
      </c>
      <c r="EC224" s="22">
        <v>-6.7894000000000001E-3</v>
      </c>
      <c r="ED224" s="22">
        <v>-3.4998E-3</v>
      </c>
      <c r="EE224" s="22">
        <v>-2.4436000000000002E-3</v>
      </c>
      <c r="EF224" s="22">
        <v>-2.1546999999999998E-3</v>
      </c>
      <c r="EG224" s="22">
        <v>-4.1551000000000001E-3</v>
      </c>
      <c r="EH224" s="22">
        <v>-6.8609999999999999E-3</v>
      </c>
      <c r="EI224" s="22">
        <v>6.9249999999999997E-4</v>
      </c>
      <c r="EJ224" s="22">
        <v>1.3299E-3</v>
      </c>
      <c r="EK224" s="22">
        <v>-1.292E-3</v>
      </c>
      <c r="EL224" s="22">
        <v>3.2802E-3</v>
      </c>
      <c r="EM224" s="22">
        <v>5.3806600000000003E-2</v>
      </c>
      <c r="EN224" s="22">
        <v>7.0984000000000005E-2</v>
      </c>
      <c r="EO224" s="22">
        <v>8.14801E-2</v>
      </c>
      <c r="EP224" s="22">
        <v>7.24191E-2</v>
      </c>
      <c r="EQ224" s="22">
        <v>6.40101E-2</v>
      </c>
      <c r="ER224" s="22">
        <v>1.1568E-2</v>
      </c>
      <c r="ES224" s="22">
        <v>-2.1052000000000002E-3</v>
      </c>
      <c r="ET224" s="22">
        <v>-2.7450999999999999E-3</v>
      </c>
      <c r="EU224" s="22">
        <v>63.411769999999997</v>
      </c>
      <c r="EV224" s="22">
        <v>62.815390000000001</v>
      </c>
      <c r="EW224" s="22">
        <v>62.049349999999997</v>
      </c>
      <c r="EX224" s="22">
        <v>61.989710000000002</v>
      </c>
      <c r="EY224" s="22">
        <v>61.31223</v>
      </c>
      <c r="EZ224" s="22">
        <v>61.126820000000002</v>
      </c>
      <c r="FA224" s="22">
        <v>60.542000000000002</v>
      </c>
      <c r="FB224" s="22">
        <v>61.476230000000001</v>
      </c>
      <c r="FC224" s="22">
        <v>65.506020000000007</v>
      </c>
      <c r="FD224" s="22">
        <v>70.831400000000002</v>
      </c>
      <c r="FE224" s="22">
        <v>76.254919999999998</v>
      </c>
      <c r="FF224" s="22">
        <v>79.608069999999998</v>
      </c>
      <c r="FG224" s="22">
        <v>81.422730000000001</v>
      </c>
      <c r="FH224" s="22">
        <v>82.814689999999999</v>
      </c>
      <c r="FI224" s="22">
        <v>83.335059999999999</v>
      </c>
      <c r="FJ224" s="22">
        <v>82.756219999999999</v>
      </c>
      <c r="FK224" s="22">
        <v>81.355680000000007</v>
      </c>
      <c r="FL224" s="22">
        <v>79.776439999999994</v>
      </c>
      <c r="FM224" s="22">
        <v>77.105599999999995</v>
      </c>
      <c r="FN224" s="22">
        <v>73.168850000000006</v>
      </c>
      <c r="FO224" s="22">
        <v>68.203900000000004</v>
      </c>
      <c r="FP224" s="22">
        <v>66.24776</v>
      </c>
      <c r="FQ224" s="22">
        <v>64.982339999999994</v>
      </c>
      <c r="FR224" s="22">
        <v>64.178839999999994</v>
      </c>
      <c r="FS224" s="22">
        <v>0.17896809999999999</v>
      </c>
      <c r="FT224" s="22">
        <v>7.9909000000000004E-3</v>
      </c>
      <c r="FU224" s="22">
        <v>1.22297E-2</v>
      </c>
    </row>
    <row r="225" spans="1:177" x14ac:dyDescent="0.3">
      <c r="A225" s="13" t="s">
        <v>226</v>
      </c>
      <c r="B225" s="13" t="s">
        <v>199</v>
      </c>
      <c r="C225" s="13" t="s">
        <v>264</v>
      </c>
      <c r="D225" s="34" t="s">
        <v>231</v>
      </c>
      <c r="E225" s="23" t="s">
        <v>220</v>
      </c>
      <c r="F225" s="23">
        <v>8060</v>
      </c>
      <c r="G225" s="22">
        <v>0.60849209999999998</v>
      </c>
      <c r="H225" s="22">
        <v>0.55089520000000003</v>
      </c>
      <c r="I225" s="22">
        <v>0.50818750000000001</v>
      </c>
      <c r="J225" s="22">
        <v>0.47905009999999998</v>
      </c>
      <c r="K225" s="22">
        <v>0.46691169999999999</v>
      </c>
      <c r="L225" s="22">
        <v>0.49235449999999997</v>
      </c>
      <c r="M225" s="22">
        <v>0.54788009999999998</v>
      </c>
      <c r="N225" s="22">
        <v>0.55644610000000005</v>
      </c>
      <c r="O225" s="22">
        <v>0.50111320000000004</v>
      </c>
      <c r="P225" s="22">
        <v>0.39647149999999998</v>
      </c>
      <c r="Q225" s="22">
        <v>0.31214229999999998</v>
      </c>
      <c r="R225" s="22">
        <v>0.26851449999999999</v>
      </c>
      <c r="S225" s="22">
        <v>0.27519130000000003</v>
      </c>
      <c r="T225" s="22">
        <v>0.29785319999999998</v>
      </c>
      <c r="U225" s="22">
        <v>0.34466459999999999</v>
      </c>
      <c r="V225" s="22">
        <v>0.45032060000000002</v>
      </c>
      <c r="W225" s="22">
        <v>0.58456240000000004</v>
      </c>
      <c r="X225" s="22">
        <v>0.75528169999999994</v>
      </c>
      <c r="Y225" s="22">
        <v>0.89108240000000005</v>
      </c>
      <c r="Z225" s="22">
        <v>0.95637329999999998</v>
      </c>
      <c r="AA225" s="22">
        <v>1.003838</v>
      </c>
      <c r="AB225" s="22">
        <v>0.94988950000000005</v>
      </c>
      <c r="AC225" s="22">
        <v>0.82920059999999995</v>
      </c>
      <c r="AD225" s="22">
        <v>0.69328029999999996</v>
      </c>
      <c r="AE225" s="22">
        <v>-6.5810900000000006E-2</v>
      </c>
      <c r="AF225" s="22">
        <v>-6.6724199999999997E-2</v>
      </c>
      <c r="AG225" s="22">
        <v>-6.0033400000000001E-2</v>
      </c>
      <c r="AH225" s="22">
        <v>-5.15691E-2</v>
      </c>
      <c r="AI225" s="22">
        <v>-5.1305400000000001E-2</v>
      </c>
      <c r="AJ225" s="22">
        <v>-4.0264800000000003E-2</v>
      </c>
      <c r="AK225" s="22">
        <v>-2.4617300000000002E-2</v>
      </c>
      <c r="AL225" s="22">
        <v>-2.7280200000000001E-2</v>
      </c>
      <c r="AM225" s="22">
        <v>-2.7261899999999999E-2</v>
      </c>
      <c r="AN225" s="22">
        <v>-3.1607299999999998E-2</v>
      </c>
      <c r="AO225" s="22">
        <v>-3.4849199999999997E-2</v>
      </c>
      <c r="AP225" s="22">
        <v>-4.1168499999999997E-2</v>
      </c>
      <c r="AQ225" s="22">
        <v>-3.9403000000000001E-2</v>
      </c>
      <c r="AR225" s="22">
        <v>-4.20629E-2</v>
      </c>
      <c r="AS225" s="22">
        <v>-4.6260500000000003E-2</v>
      </c>
      <c r="AT225" s="22">
        <v>-4.3225800000000002E-2</v>
      </c>
      <c r="AU225" s="22">
        <v>-8.2965000000000001E-3</v>
      </c>
      <c r="AV225" s="22">
        <v>5.9321E-3</v>
      </c>
      <c r="AW225" s="22">
        <v>2.1888100000000001E-2</v>
      </c>
      <c r="AX225" s="22">
        <v>2.07765E-2</v>
      </c>
      <c r="AY225" s="22">
        <v>1.5684300000000002E-2</v>
      </c>
      <c r="AZ225" s="22">
        <v>-3.5547099999999998E-2</v>
      </c>
      <c r="BA225" s="22">
        <v>-4.5751300000000002E-2</v>
      </c>
      <c r="BB225" s="22">
        <v>-4.1703400000000002E-2</v>
      </c>
      <c r="BC225" s="22">
        <v>-5.5197599999999999E-2</v>
      </c>
      <c r="BD225" s="22">
        <v>-5.7138500000000002E-2</v>
      </c>
      <c r="BE225" s="22">
        <v>-5.1624499999999997E-2</v>
      </c>
      <c r="BF225" s="22">
        <v>-4.3906899999999999E-2</v>
      </c>
      <c r="BG225" s="22">
        <v>-4.39914E-2</v>
      </c>
      <c r="BH225" s="22">
        <v>-3.3210799999999999E-2</v>
      </c>
      <c r="BI225" s="22">
        <v>-1.7858800000000001E-2</v>
      </c>
      <c r="BJ225" s="22">
        <v>-1.9587799999999999E-2</v>
      </c>
      <c r="BK225" s="22">
        <v>-1.9229400000000001E-2</v>
      </c>
      <c r="BL225" s="22">
        <v>-2.3576699999999999E-2</v>
      </c>
      <c r="BM225" s="22">
        <v>-2.5724400000000001E-2</v>
      </c>
      <c r="BN225" s="22">
        <v>-3.10151E-2</v>
      </c>
      <c r="BO225" s="22">
        <v>-2.82887E-2</v>
      </c>
      <c r="BP225" s="22">
        <v>-3.02627E-2</v>
      </c>
      <c r="BQ225" s="22">
        <v>-3.4039399999999997E-2</v>
      </c>
      <c r="BR225" s="22">
        <v>-3.06915E-2</v>
      </c>
      <c r="BS225" s="22">
        <v>4.9290999999999996E-3</v>
      </c>
      <c r="BT225" s="22">
        <v>1.86582E-2</v>
      </c>
      <c r="BU225" s="22">
        <v>3.39005E-2</v>
      </c>
      <c r="BV225" s="22">
        <v>3.24271E-2</v>
      </c>
      <c r="BW225" s="22">
        <v>2.7508000000000001E-2</v>
      </c>
      <c r="BX225" s="22">
        <v>-2.4050599999999998E-2</v>
      </c>
      <c r="BY225" s="22">
        <v>-3.5036299999999999E-2</v>
      </c>
      <c r="BZ225" s="22">
        <v>-3.2413499999999998E-2</v>
      </c>
      <c r="CA225" s="22">
        <v>-4.7846899999999998E-2</v>
      </c>
      <c r="CB225" s="22">
        <v>-5.0499500000000003E-2</v>
      </c>
      <c r="CC225" s="22">
        <v>-4.5800500000000001E-2</v>
      </c>
      <c r="CD225" s="22">
        <v>-3.8600099999999998E-2</v>
      </c>
      <c r="CE225" s="22">
        <v>-3.8925800000000003E-2</v>
      </c>
      <c r="CF225" s="22">
        <v>-2.8325199999999998E-2</v>
      </c>
      <c r="CG225" s="22">
        <v>-1.3177899999999999E-2</v>
      </c>
      <c r="CH225" s="22">
        <v>-1.42601E-2</v>
      </c>
      <c r="CI225" s="22">
        <v>-1.3665999999999999E-2</v>
      </c>
      <c r="CJ225" s="22">
        <v>-1.8014800000000001E-2</v>
      </c>
      <c r="CK225" s="22">
        <v>-1.9404600000000001E-2</v>
      </c>
      <c r="CL225" s="22">
        <v>-2.3982799999999999E-2</v>
      </c>
      <c r="CM225" s="22">
        <v>-2.0590899999999999E-2</v>
      </c>
      <c r="CN225" s="22">
        <v>-2.20898E-2</v>
      </c>
      <c r="CO225" s="22">
        <v>-2.55751E-2</v>
      </c>
      <c r="CP225" s="22">
        <v>-2.20103E-2</v>
      </c>
      <c r="CQ225" s="22">
        <v>1.40891E-2</v>
      </c>
      <c r="CR225" s="22">
        <v>2.7472300000000002E-2</v>
      </c>
      <c r="CS225" s="22">
        <v>4.2220199999999999E-2</v>
      </c>
      <c r="CT225" s="22">
        <v>4.0496299999999999E-2</v>
      </c>
      <c r="CU225" s="22">
        <v>3.5697100000000002E-2</v>
      </c>
      <c r="CV225" s="22">
        <v>-1.60882E-2</v>
      </c>
      <c r="CW225" s="22">
        <v>-2.76151E-2</v>
      </c>
      <c r="CX225" s="22">
        <v>-2.59793E-2</v>
      </c>
      <c r="CY225" s="22">
        <v>-4.0496200000000003E-2</v>
      </c>
      <c r="CZ225" s="22">
        <v>-4.3860400000000001E-2</v>
      </c>
      <c r="DA225" s="22">
        <v>-3.9976499999999998E-2</v>
      </c>
      <c r="DB225" s="22">
        <v>-3.3293299999999998E-2</v>
      </c>
      <c r="DC225" s="22">
        <v>-3.38602E-2</v>
      </c>
      <c r="DD225" s="22">
        <v>-2.3439499999999999E-2</v>
      </c>
      <c r="DE225" s="22">
        <v>-8.4969999999999993E-3</v>
      </c>
      <c r="DF225" s="22">
        <v>-8.9323000000000007E-3</v>
      </c>
      <c r="DG225" s="22">
        <v>-8.1026999999999991E-3</v>
      </c>
      <c r="DH225" s="22">
        <v>-1.2452899999999999E-2</v>
      </c>
      <c r="DI225" s="22">
        <v>-1.3084800000000001E-2</v>
      </c>
      <c r="DJ225" s="22">
        <v>-1.69506E-2</v>
      </c>
      <c r="DK225" s="22">
        <v>-1.2893099999999999E-2</v>
      </c>
      <c r="DL225" s="22">
        <v>-1.3917000000000001E-2</v>
      </c>
      <c r="DM225" s="22">
        <v>-1.7110799999999999E-2</v>
      </c>
      <c r="DN225" s="22">
        <v>-1.33291E-2</v>
      </c>
      <c r="DO225" s="22">
        <v>2.3249100000000002E-2</v>
      </c>
      <c r="DP225" s="22">
        <v>3.62863E-2</v>
      </c>
      <c r="DQ225" s="22">
        <v>5.0539899999999999E-2</v>
      </c>
      <c r="DR225" s="22">
        <v>4.8565499999999998E-2</v>
      </c>
      <c r="DS225" s="22">
        <v>4.3886300000000003E-2</v>
      </c>
      <c r="DT225" s="22">
        <v>-8.1258000000000007E-3</v>
      </c>
      <c r="DU225" s="22">
        <v>-2.0193900000000001E-2</v>
      </c>
      <c r="DV225" s="22">
        <v>-1.9545099999999999E-2</v>
      </c>
      <c r="DW225" s="22">
        <v>-2.9883E-2</v>
      </c>
      <c r="DX225" s="22">
        <v>-3.4274699999999998E-2</v>
      </c>
      <c r="DY225" s="22">
        <v>-3.1567499999999998E-2</v>
      </c>
      <c r="DZ225" s="22">
        <v>-2.56312E-2</v>
      </c>
      <c r="EA225" s="22">
        <v>-2.6546299999999998E-2</v>
      </c>
      <c r="EB225" s="22">
        <v>-1.6385500000000001E-2</v>
      </c>
      <c r="EC225" s="22">
        <v>-1.7385E-3</v>
      </c>
      <c r="ED225" s="22">
        <v>-1.2398999999999999E-3</v>
      </c>
      <c r="EE225" s="22">
        <v>-7.0099999999999996E-5</v>
      </c>
      <c r="EF225" s="22">
        <v>-4.4222999999999997E-3</v>
      </c>
      <c r="EG225" s="22">
        <v>-3.9601000000000003E-3</v>
      </c>
      <c r="EH225" s="22">
        <v>-6.7971000000000004E-3</v>
      </c>
      <c r="EI225" s="22">
        <v>-1.7787E-3</v>
      </c>
      <c r="EJ225" s="22">
        <v>-2.1167E-3</v>
      </c>
      <c r="EK225" s="22">
        <v>-4.8897000000000003E-3</v>
      </c>
      <c r="EL225" s="22">
        <v>-7.9480000000000002E-4</v>
      </c>
      <c r="EM225" s="22">
        <v>3.6474699999999999E-2</v>
      </c>
      <c r="EN225" s="22">
        <v>4.9012399999999998E-2</v>
      </c>
      <c r="EO225" s="22">
        <v>6.2552300000000005E-2</v>
      </c>
      <c r="EP225" s="22">
        <v>6.0216100000000002E-2</v>
      </c>
      <c r="EQ225" s="22">
        <v>5.5710000000000003E-2</v>
      </c>
      <c r="ER225" s="22">
        <v>3.3706999999999999E-3</v>
      </c>
      <c r="ES225" s="22">
        <v>-9.4789000000000002E-3</v>
      </c>
      <c r="ET225" s="22">
        <v>-1.0255200000000001E-2</v>
      </c>
      <c r="EU225" s="22">
        <v>63.883989999999997</v>
      </c>
      <c r="EV225" s="22">
        <v>63.733029999999999</v>
      </c>
      <c r="EW225" s="22">
        <v>63.399479999999997</v>
      </c>
      <c r="EX225" s="22">
        <v>63.477409999999999</v>
      </c>
      <c r="EY225" s="22">
        <v>63.377079999999999</v>
      </c>
      <c r="EZ225" s="22">
        <v>63.285139999999998</v>
      </c>
      <c r="FA225" s="22">
        <v>62.82687</v>
      </c>
      <c r="FB225" s="22">
        <v>62.969639999999998</v>
      </c>
      <c r="FC225" s="22">
        <v>64.395610000000005</v>
      </c>
      <c r="FD225" s="22">
        <v>67.262429999999995</v>
      </c>
      <c r="FE225" s="22">
        <v>71.907150000000001</v>
      </c>
      <c r="FF225" s="22">
        <v>75.404259999999994</v>
      </c>
      <c r="FG225" s="22">
        <v>76.70505</v>
      </c>
      <c r="FH225" s="22">
        <v>77.188010000000006</v>
      </c>
      <c r="FI225" s="22">
        <v>77.484989999999996</v>
      </c>
      <c r="FJ225" s="22">
        <v>77.116510000000005</v>
      </c>
      <c r="FK225" s="22">
        <v>75.992620000000002</v>
      </c>
      <c r="FL225" s="22">
        <v>74.718190000000007</v>
      </c>
      <c r="FM225" s="22">
        <v>72.444230000000005</v>
      </c>
      <c r="FN225" s="22">
        <v>69.24991</v>
      </c>
      <c r="FO225" s="22">
        <v>66.139579999999995</v>
      </c>
      <c r="FP225" s="22">
        <v>64.970600000000005</v>
      </c>
      <c r="FQ225" s="22">
        <v>64.316580000000002</v>
      </c>
      <c r="FR225" s="22">
        <v>64.118979999999993</v>
      </c>
      <c r="FS225" s="22">
        <v>0.22893450000000001</v>
      </c>
      <c r="FT225" s="22">
        <v>1.0066200000000001E-2</v>
      </c>
      <c r="FU225" s="22">
        <v>1.4561299999999999E-2</v>
      </c>
    </row>
    <row r="226" spans="1:177" x14ac:dyDescent="0.3">
      <c r="A226" s="13" t="s">
        <v>226</v>
      </c>
      <c r="B226" s="13" t="s">
        <v>199</v>
      </c>
      <c r="C226" s="13" t="s">
        <v>264</v>
      </c>
      <c r="D226" s="34" t="s">
        <v>231</v>
      </c>
      <c r="E226" s="23" t="s">
        <v>221</v>
      </c>
      <c r="F226" s="23">
        <v>5357</v>
      </c>
      <c r="G226" s="22">
        <v>0.76278539999999995</v>
      </c>
      <c r="H226" s="22">
        <v>0.67843439999999999</v>
      </c>
      <c r="I226" s="22">
        <v>0.61945640000000002</v>
      </c>
      <c r="J226" s="22">
        <v>0.58487579999999995</v>
      </c>
      <c r="K226" s="22">
        <v>0.58441920000000003</v>
      </c>
      <c r="L226" s="22">
        <v>0.60014990000000001</v>
      </c>
      <c r="M226" s="22">
        <v>0.64157039999999999</v>
      </c>
      <c r="N226" s="22">
        <v>0.60262539999999998</v>
      </c>
      <c r="O226" s="22">
        <v>0.46742080000000003</v>
      </c>
      <c r="P226" s="22">
        <v>0.3000236</v>
      </c>
      <c r="Q226" s="22">
        <v>0.18005779999999999</v>
      </c>
      <c r="R226" s="22">
        <v>0.1508729</v>
      </c>
      <c r="S226" s="22">
        <v>0.19216030000000001</v>
      </c>
      <c r="T226" s="22">
        <v>0.27495459999999999</v>
      </c>
      <c r="U226" s="22">
        <v>0.40129819999999999</v>
      </c>
      <c r="V226" s="22">
        <v>0.59385840000000001</v>
      </c>
      <c r="W226" s="22">
        <v>0.82235159999999996</v>
      </c>
      <c r="X226" s="22">
        <v>1.077086</v>
      </c>
      <c r="Y226" s="22">
        <v>1.2350110000000001</v>
      </c>
      <c r="Z226" s="22">
        <v>1.255949</v>
      </c>
      <c r="AA226" s="22">
        <v>1.2509840000000001</v>
      </c>
      <c r="AB226" s="22">
        <v>1.189616</v>
      </c>
      <c r="AC226" s="22">
        <v>1.043968</v>
      </c>
      <c r="AD226" s="22">
        <v>0.88893650000000002</v>
      </c>
      <c r="AE226" s="22">
        <v>-6.1839600000000002E-2</v>
      </c>
      <c r="AF226" s="22">
        <v>-6.7689700000000005E-2</v>
      </c>
      <c r="AG226" s="22">
        <v>-5.5931700000000001E-2</v>
      </c>
      <c r="AH226" s="22">
        <v>-5.0167999999999997E-2</v>
      </c>
      <c r="AI226" s="22">
        <v>-3.6217699999999999E-2</v>
      </c>
      <c r="AJ226" s="22">
        <v>-4.1504800000000001E-2</v>
      </c>
      <c r="AK226" s="22">
        <v>-4.0563500000000002E-2</v>
      </c>
      <c r="AL226" s="22">
        <v>-3.1763399999999997E-2</v>
      </c>
      <c r="AM226" s="22">
        <v>-3.2785700000000001E-2</v>
      </c>
      <c r="AN226" s="22">
        <v>-2.9328E-2</v>
      </c>
      <c r="AO226" s="22">
        <v>-3.6044800000000002E-2</v>
      </c>
      <c r="AP226" s="22">
        <v>-4.0523799999999999E-2</v>
      </c>
      <c r="AQ226" s="22">
        <v>-3.33829E-2</v>
      </c>
      <c r="AR226" s="22">
        <v>-3.38515E-2</v>
      </c>
      <c r="AS226" s="22">
        <v>-3.7792899999999997E-2</v>
      </c>
      <c r="AT226" s="22">
        <v>-3.3244099999999999E-2</v>
      </c>
      <c r="AU226" s="22">
        <v>3.55462E-2</v>
      </c>
      <c r="AV226" s="22">
        <v>5.75706E-2</v>
      </c>
      <c r="AW226" s="22">
        <v>6.5123200000000006E-2</v>
      </c>
      <c r="AX226" s="22">
        <v>5.0056099999999999E-2</v>
      </c>
      <c r="AY226" s="22">
        <v>3.8779000000000001E-2</v>
      </c>
      <c r="AZ226" s="22">
        <v>-9.8971000000000007E-3</v>
      </c>
      <c r="BA226" s="22">
        <v>-2.3093200000000001E-2</v>
      </c>
      <c r="BB226" s="22">
        <v>-2.0204300000000001E-2</v>
      </c>
      <c r="BC226" s="22">
        <v>-4.7745500000000003E-2</v>
      </c>
      <c r="BD226" s="22">
        <v>-5.3920299999999997E-2</v>
      </c>
      <c r="BE226" s="22">
        <v>-4.3839200000000002E-2</v>
      </c>
      <c r="BF226" s="22">
        <v>-3.9239900000000001E-2</v>
      </c>
      <c r="BG226" s="22">
        <v>-2.59765E-2</v>
      </c>
      <c r="BH226" s="22">
        <v>-3.18412E-2</v>
      </c>
      <c r="BI226" s="22">
        <v>-2.9773899999999999E-2</v>
      </c>
      <c r="BJ226" s="22">
        <v>-2.1223700000000002E-2</v>
      </c>
      <c r="BK226" s="22">
        <v>-2.1459800000000001E-2</v>
      </c>
      <c r="BL226" s="22">
        <v>-1.6674399999999999E-2</v>
      </c>
      <c r="BM226" s="22">
        <v>-2.28416E-2</v>
      </c>
      <c r="BN226" s="22">
        <v>-2.6126199999999999E-2</v>
      </c>
      <c r="BO226" s="22">
        <v>-1.73245E-2</v>
      </c>
      <c r="BP226" s="22">
        <v>-1.67081E-2</v>
      </c>
      <c r="BQ226" s="22">
        <v>-1.9972500000000001E-2</v>
      </c>
      <c r="BR226" s="22">
        <v>-1.5018E-2</v>
      </c>
      <c r="BS226" s="22">
        <v>5.4746799999999998E-2</v>
      </c>
      <c r="BT226" s="22">
        <v>7.7303399999999994E-2</v>
      </c>
      <c r="BU226" s="22">
        <v>8.3985299999999999E-2</v>
      </c>
      <c r="BV226" s="22">
        <v>6.7237099999999994E-2</v>
      </c>
      <c r="BW226" s="22">
        <v>5.4847E-2</v>
      </c>
      <c r="BX226" s="22">
        <v>4.8402000000000002E-3</v>
      </c>
      <c r="BY226" s="22">
        <v>-9.1932000000000003E-3</v>
      </c>
      <c r="BZ226" s="22">
        <v>-7.7383E-3</v>
      </c>
      <c r="CA226" s="22">
        <v>-3.7983900000000001E-2</v>
      </c>
      <c r="CB226" s="22">
        <v>-4.4383499999999999E-2</v>
      </c>
      <c r="CC226" s="22">
        <v>-3.5464099999999998E-2</v>
      </c>
      <c r="CD226" s="22">
        <v>-3.1671199999999997E-2</v>
      </c>
      <c r="CE226" s="22">
        <v>-1.8883500000000001E-2</v>
      </c>
      <c r="CF226" s="22">
        <v>-2.5148199999999999E-2</v>
      </c>
      <c r="CG226" s="22">
        <v>-2.2301000000000001E-2</v>
      </c>
      <c r="CH226" s="22">
        <v>-1.3923899999999999E-2</v>
      </c>
      <c r="CI226" s="22">
        <v>-1.36156E-2</v>
      </c>
      <c r="CJ226" s="22">
        <v>-7.9106000000000003E-3</v>
      </c>
      <c r="CK226" s="22">
        <v>-1.36972E-2</v>
      </c>
      <c r="CL226" s="22">
        <v>-1.6154499999999999E-2</v>
      </c>
      <c r="CM226" s="22">
        <v>-6.2024999999999997E-3</v>
      </c>
      <c r="CN226" s="22">
        <v>-4.8345999999999997E-3</v>
      </c>
      <c r="CO226" s="22">
        <v>-7.6302000000000002E-3</v>
      </c>
      <c r="CP226" s="22">
        <v>-2.3947E-3</v>
      </c>
      <c r="CQ226" s="22">
        <v>6.8045099999999997E-2</v>
      </c>
      <c r="CR226" s="22">
        <v>9.0970300000000004E-2</v>
      </c>
      <c r="CS226" s="22">
        <v>9.7049099999999999E-2</v>
      </c>
      <c r="CT226" s="22">
        <v>7.9136499999999999E-2</v>
      </c>
      <c r="CU226" s="22">
        <v>6.5975699999999998E-2</v>
      </c>
      <c r="CV226" s="22">
        <v>1.50473E-2</v>
      </c>
      <c r="CW226" s="22">
        <v>4.3389999999999998E-4</v>
      </c>
      <c r="CX226" s="22">
        <v>8.9559999999999998E-4</v>
      </c>
      <c r="CY226" s="22">
        <v>-2.8222400000000002E-2</v>
      </c>
      <c r="CZ226" s="22">
        <v>-3.4846799999999997E-2</v>
      </c>
      <c r="DA226" s="22">
        <v>-2.7088899999999999E-2</v>
      </c>
      <c r="DB226" s="22">
        <v>-2.41024E-2</v>
      </c>
      <c r="DC226" s="22">
        <v>-1.1790399999999999E-2</v>
      </c>
      <c r="DD226" s="22">
        <v>-1.8455200000000001E-2</v>
      </c>
      <c r="DE226" s="22">
        <v>-1.48282E-2</v>
      </c>
      <c r="DF226" s="22">
        <v>-6.6242000000000002E-3</v>
      </c>
      <c r="DG226" s="22">
        <v>-5.7714000000000003E-3</v>
      </c>
      <c r="DH226" s="22">
        <v>8.5329999999999998E-4</v>
      </c>
      <c r="DI226" s="22">
        <v>-4.5526999999999998E-3</v>
      </c>
      <c r="DJ226" s="22">
        <v>-6.1827999999999996E-3</v>
      </c>
      <c r="DK226" s="22">
        <v>4.9195999999999997E-3</v>
      </c>
      <c r="DL226" s="22">
        <v>7.0387999999999996E-3</v>
      </c>
      <c r="DM226" s="22">
        <v>4.7121000000000003E-3</v>
      </c>
      <c r="DN226" s="22">
        <v>1.0228599999999999E-2</v>
      </c>
      <c r="DO226" s="22">
        <v>8.1343399999999996E-2</v>
      </c>
      <c r="DP226" s="22">
        <v>0.1046372</v>
      </c>
      <c r="DQ226" s="22">
        <v>0.1101129</v>
      </c>
      <c r="DR226" s="22">
        <v>9.1036000000000006E-2</v>
      </c>
      <c r="DS226" s="22">
        <v>7.7104400000000003E-2</v>
      </c>
      <c r="DT226" s="22">
        <v>2.52543E-2</v>
      </c>
      <c r="DU226" s="22">
        <v>1.0061E-2</v>
      </c>
      <c r="DV226" s="22">
        <v>9.5294999999999998E-3</v>
      </c>
      <c r="DW226" s="22">
        <v>-1.41282E-2</v>
      </c>
      <c r="DX226" s="22">
        <v>-2.10774E-2</v>
      </c>
      <c r="DY226" s="22">
        <v>-1.49964E-2</v>
      </c>
      <c r="DZ226" s="22">
        <v>-1.3174399999999999E-2</v>
      </c>
      <c r="EA226" s="22">
        <v>-1.5491999999999999E-3</v>
      </c>
      <c r="EB226" s="22">
        <v>-8.7916999999999995E-3</v>
      </c>
      <c r="EC226" s="22">
        <v>-4.0385999999999998E-3</v>
      </c>
      <c r="ED226" s="22">
        <v>3.9154999999999997E-3</v>
      </c>
      <c r="EE226" s="22">
        <v>5.5545000000000004E-3</v>
      </c>
      <c r="EF226" s="22">
        <v>1.3506799999999999E-2</v>
      </c>
      <c r="EG226" s="22">
        <v>8.6505000000000002E-3</v>
      </c>
      <c r="EH226" s="22">
        <v>8.2147999999999995E-3</v>
      </c>
      <c r="EI226" s="22">
        <v>2.0978E-2</v>
      </c>
      <c r="EJ226" s="22">
        <v>2.4182200000000001E-2</v>
      </c>
      <c r="EK226" s="22">
        <v>2.2532400000000001E-2</v>
      </c>
      <c r="EL226" s="22">
        <v>2.8454699999999999E-2</v>
      </c>
      <c r="EM226" s="22">
        <v>0.1005441</v>
      </c>
      <c r="EN226" s="22">
        <v>0.12436999999999999</v>
      </c>
      <c r="EO226" s="22">
        <v>0.1289749</v>
      </c>
      <c r="EP226" s="22">
        <v>0.1082169</v>
      </c>
      <c r="EQ226" s="22">
        <v>9.3172400000000002E-2</v>
      </c>
      <c r="ER226" s="22">
        <v>3.9991600000000002E-2</v>
      </c>
      <c r="ES226" s="22">
        <v>2.3961E-2</v>
      </c>
      <c r="ET226" s="22">
        <v>2.1995600000000001E-2</v>
      </c>
      <c r="EU226" s="22">
        <v>62.698210000000003</v>
      </c>
      <c r="EV226" s="22">
        <v>61.428899999999999</v>
      </c>
      <c r="EW226" s="22">
        <v>60.009430000000002</v>
      </c>
      <c r="EX226" s="22">
        <v>59.741970000000002</v>
      </c>
      <c r="EY226" s="22">
        <v>58.192520000000002</v>
      </c>
      <c r="EZ226" s="22">
        <v>57.865900000000003</v>
      </c>
      <c r="FA226" s="22">
        <v>57.089860000000002</v>
      </c>
      <c r="FB226" s="22">
        <v>59.219850000000001</v>
      </c>
      <c r="FC226" s="22">
        <v>67.18365</v>
      </c>
      <c r="FD226" s="22">
        <v>76.22354</v>
      </c>
      <c r="FE226" s="22">
        <v>82.823660000000004</v>
      </c>
      <c r="FF226" s="22">
        <v>85.959249999999997</v>
      </c>
      <c r="FG226" s="22">
        <v>88.550200000000004</v>
      </c>
      <c r="FH226" s="22">
        <v>91.315430000000006</v>
      </c>
      <c r="FI226" s="22">
        <v>92.173339999999996</v>
      </c>
      <c r="FJ226" s="22">
        <v>91.276679999999999</v>
      </c>
      <c r="FK226" s="22">
        <v>89.458150000000003</v>
      </c>
      <c r="FL226" s="22">
        <v>87.418400000000005</v>
      </c>
      <c r="FM226" s="22">
        <v>84.147940000000006</v>
      </c>
      <c r="FN226" s="22">
        <v>79.089500000000001</v>
      </c>
      <c r="FO226" s="22">
        <v>71.322540000000004</v>
      </c>
      <c r="FP226" s="22">
        <v>68.177189999999996</v>
      </c>
      <c r="FQ226" s="22">
        <v>65.988039999999998</v>
      </c>
      <c r="FR226" s="22">
        <v>64.269130000000004</v>
      </c>
      <c r="FS226" s="22">
        <v>0.2827288</v>
      </c>
      <c r="FT226" s="22">
        <v>1.2966999999999999E-2</v>
      </c>
      <c r="FU226" s="22">
        <v>2.13257E-2</v>
      </c>
    </row>
    <row r="227" spans="1:177" x14ac:dyDescent="0.3">
      <c r="A227" s="13" t="s">
        <v>226</v>
      </c>
      <c r="B227" s="13" t="s">
        <v>199</v>
      </c>
      <c r="C227" s="13" t="s">
        <v>264</v>
      </c>
      <c r="D227" s="34" t="s">
        <v>243</v>
      </c>
      <c r="E227" s="23" t="s">
        <v>219</v>
      </c>
      <c r="F227" s="23">
        <v>13417</v>
      </c>
      <c r="G227" s="22">
        <v>0.84281660000000003</v>
      </c>
      <c r="H227" s="22">
        <v>0.75009159999999997</v>
      </c>
      <c r="I227" s="22">
        <v>0.69240559999999995</v>
      </c>
      <c r="J227" s="22">
        <v>0.64007159999999996</v>
      </c>
      <c r="K227" s="22">
        <v>0.61663089999999998</v>
      </c>
      <c r="L227" s="22">
        <v>0.6292162</v>
      </c>
      <c r="M227" s="22">
        <v>0.68772140000000004</v>
      </c>
      <c r="N227" s="22">
        <v>0.66347860000000003</v>
      </c>
      <c r="O227" s="22">
        <v>0.57138940000000005</v>
      </c>
      <c r="P227" s="22">
        <v>0.50314970000000003</v>
      </c>
      <c r="Q227" s="22">
        <v>0.46238089999999998</v>
      </c>
      <c r="R227" s="22">
        <v>0.47048210000000001</v>
      </c>
      <c r="S227" s="22">
        <v>0.53664619999999996</v>
      </c>
      <c r="T227" s="22">
        <v>0.61251449999999996</v>
      </c>
      <c r="U227" s="22">
        <v>0.70639269999999998</v>
      </c>
      <c r="V227" s="22">
        <v>0.85833610000000005</v>
      </c>
      <c r="W227" s="22">
        <v>1.0151250000000001</v>
      </c>
      <c r="X227" s="22">
        <v>1.214259</v>
      </c>
      <c r="Y227" s="22">
        <v>1.3369340000000001</v>
      </c>
      <c r="Z227" s="22">
        <v>1.3728279999999999</v>
      </c>
      <c r="AA227" s="22">
        <v>1.384825</v>
      </c>
      <c r="AB227" s="22">
        <v>1.302254</v>
      </c>
      <c r="AC227" s="22">
        <v>1.11311</v>
      </c>
      <c r="AD227" s="22">
        <v>0.92565109999999995</v>
      </c>
      <c r="AE227" s="22">
        <v>-8.69037E-2</v>
      </c>
      <c r="AF227" s="22">
        <v>-7.4607099999999996E-2</v>
      </c>
      <c r="AG227" s="22">
        <v>-6.0169100000000003E-2</v>
      </c>
      <c r="AH227" s="22">
        <v>-5.4819E-2</v>
      </c>
      <c r="AI227" s="22">
        <v>-4.96915E-2</v>
      </c>
      <c r="AJ227" s="22">
        <v>-4.03928E-2</v>
      </c>
      <c r="AK227" s="22">
        <v>-2.3468099999999999E-2</v>
      </c>
      <c r="AL227" s="22">
        <v>-1.3981800000000001E-2</v>
      </c>
      <c r="AM227" s="22">
        <v>-1.30653E-2</v>
      </c>
      <c r="AN227" s="22">
        <v>-1.02434E-2</v>
      </c>
      <c r="AO227" s="22">
        <v>-1.77368E-2</v>
      </c>
      <c r="AP227" s="22">
        <v>-3.9848399999999999E-2</v>
      </c>
      <c r="AQ227" s="22">
        <v>-2.6708800000000001E-2</v>
      </c>
      <c r="AR227" s="22">
        <v>-2.7111699999999999E-2</v>
      </c>
      <c r="AS227" s="22">
        <v>-1.9115E-2</v>
      </c>
      <c r="AT227" s="22">
        <v>-1.34307E-2</v>
      </c>
      <c r="AU227" s="22">
        <v>4.4080000000000001E-2</v>
      </c>
      <c r="AV227" s="22">
        <v>6.0286199999999998E-2</v>
      </c>
      <c r="AW227" s="22">
        <v>6.12247E-2</v>
      </c>
      <c r="AX227" s="22">
        <v>5.2840400000000003E-2</v>
      </c>
      <c r="AY227" s="22">
        <v>4.2012800000000003E-2</v>
      </c>
      <c r="AZ227" s="22">
        <v>-3.4782300000000002E-2</v>
      </c>
      <c r="BA227" s="22">
        <v>-6.4102500000000007E-2</v>
      </c>
      <c r="BB227" s="22">
        <v>-5.9830899999999999E-2</v>
      </c>
      <c r="BC227" s="22">
        <v>-7.5879500000000003E-2</v>
      </c>
      <c r="BD227" s="22">
        <v>-6.4239099999999993E-2</v>
      </c>
      <c r="BE227" s="22">
        <v>-5.0917999999999998E-2</v>
      </c>
      <c r="BF227" s="22">
        <v>-4.6507800000000002E-2</v>
      </c>
      <c r="BG227" s="22">
        <v>-4.1791700000000001E-2</v>
      </c>
      <c r="BH227" s="22">
        <v>-3.3027800000000003E-2</v>
      </c>
      <c r="BI227" s="22">
        <v>-1.5849200000000001E-2</v>
      </c>
      <c r="BJ227" s="22">
        <v>-5.5722999999999996E-3</v>
      </c>
      <c r="BK227" s="22">
        <v>-4.1602000000000002E-3</v>
      </c>
      <c r="BL227" s="22">
        <v>-4.5679999999999999E-4</v>
      </c>
      <c r="BM227" s="22">
        <v>-7.1415000000000003E-3</v>
      </c>
      <c r="BN227" s="22">
        <v>-2.7830000000000001E-2</v>
      </c>
      <c r="BO227" s="22">
        <v>-1.3359299999999999E-2</v>
      </c>
      <c r="BP227" s="22">
        <v>-1.29786E-2</v>
      </c>
      <c r="BQ227" s="22">
        <v>-4.0799E-3</v>
      </c>
      <c r="BR227" s="22">
        <v>1.9226E-3</v>
      </c>
      <c r="BS227" s="22">
        <v>5.9690500000000001E-2</v>
      </c>
      <c r="BT227" s="22">
        <v>7.5877700000000006E-2</v>
      </c>
      <c r="BU227" s="22">
        <v>7.61043E-2</v>
      </c>
      <c r="BV227" s="22">
        <v>6.6872899999999999E-2</v>
      </c>
      <c r="BW227" s="22">
        <v>5.58354E-2</v>
      </c>
      <c r="BX227" s="22">
        <v>-2.1637E-2</v>
      </c>
      <c r="BY227" s="22">
        <v>-5.18734E-2</v>
      </c>
      <c r="BZ227" s="22">
        <v>-4.9223299999999998E-2</v>
      </c>
      <c r="CA227" s="22">
        <v>-6.8244200000000005E-2</v>
      </c>
      <c r="CB227" s="22">
        <v>-5.7058200000000003E-2</v>
      </c>
      <c r="CC227" s="22">
        <v>-4.45107E-2</v>
      </c>
      <c r="CD227" s="22">
        <v>-4.0751500000000003E-2</v>
      </c>
      <c r="CE227" s="22">
        <v>-3.6320400000000003E-2</v>
      </c>
      <c r="CF227" s="22">
        <v>-2.7926900000000001E-2</v>
      </c>
      <c r="CG227" s="22">
        <v>-1.05723E-2</v>
      </c>
      <c r="CH227" s="22">
        <v>2.522E-4</v>
      </c>
      <c r="CI227" s="22">
        <v>2.0073999999999999E-3</v>
      </c>
      <c r="CJ227" s="22">
        <v>6.3213999999999996E-3</v>
      </c>
      <c r="CK227" s="22">
        <v>1.9680000000000001E-4</v>
      </c>
      <c r="CL227" s="22">
        <v>-1.9506099999999998E-2</v>
      </c>
      <c r="CM227" s="22">
        <v>-4.1133999999999997E-3</v>
      </c>
      <c r="CN227" s="22">
        <v>-3.1901E-3</v>
      </c>
      <c r="CO227" s="22">
        <v>6.3333E-3</v>
      </c>
      <c r="CP227" s="22">
        <v>1.25562E-2</v>
      </c>
      <c r="CQ227" s="22">
        <v>7.0502300000000004E-2</v>
      </c>
      <c r="CR227" s="22">
        <v>8.6676400000000001E-2</v>
      </c>
      <c r="CS227" s="22">
        <v>8.6409799999999995E-2</v>
      </c>
      <c r="CT227" s="22">
        <v>7.6591800000000002E-2</v>
      </c>
      <c r="CU227" s="22">
        <v>6.5408900000000006E-2</v>
      </c>
      <c r="CV227" s="22">
        <v>-1.25326E-2</v>
      </c>
      <c r="CW227" s="22">
        <v>-4.3403499999999998E-2</v>
      </c>
      <c r="CX227" s="22">
        <v>-4.1876499999999997E-2</v>
      </c>
      <c r="CY227" s="22">
        <v>-6.06089E-2</v>
      </c>
      <c r="CZ227" s="22">
        <v>-4.9877299999999999E-2</v>
      </c>
      <c r="DA227" s="22">
        <v>-3.8103400000000003E-2</v>
      </c>
      <c r="DB227" s="22">
        <v>-3.4995100000000001E-2</v>
      </c>
      <c r="DC227" s="22">
        <v>-3.0849000000000001E-2</v>
      </c>
      <c r="DD227" s="22">
        <v>-2.28259E-2</v>
      </c>
      <c r="DE227" s="22">
        <v>-5.2954999999999999E-3</v>
      </c>
      <c r="DF227" s="22">
        <v>6.0765999999999997E-3</v>
      </c>
      <c r="DG227" s="22">
        <v>8.175E-3</v>
      </c>
      <c r="DH227" s="22">
        <v>1.3099599999999999E-2</v>
      </c>
      <c r="DI227" s="22">
        <v>7.5351999999999997E-3</v>
      </c>
      <c r="DJ227" s="22">
        <v>-1.11822E-2</v>
      </c>
      <c r="DK227" s="22">
        <v>5.1323999999999996E-3</v>
      </c>
      <c r="DL227" s="22">
        <v>6.5985000000000002E-3</v>
      </c>
      <c r="DM227" s="22">
        <v>1.67466E-2</v>
      </c>
      <c r="DN227" s="22">
        <v>2.31898E-2</v>
      </c>
      <c r="DO227" s="22">
        <v>8.13141E-2</v>
      </c>
      <c r="DP227" s="22">
        <v>9.7475000000000006E-2</v>
      </c>
      <c r="DQ227" s="22">
        <v>9.6715400000000007E-2</v>
      </c>
      <c r="DR227" s="22">
        <v>8.6310700000000004E-2</v>
      </c>
      <c r="DS227" s="22">
        <v>7.4982400000000005E-2</v>
      </c>
      <c r="DT227" s="22">
        <v>-3.4283E-3</v>
      </c>
      <c r="DU227" s="22">
        <v>-3.4933699999999998E-2</v>
      </c>
      <c r="DV227" s="22">
        <v>-3.4529700000000003E-2</v>
      </c>
      <c r="DW227" s="22">
        <v>-4.9584799999999998E-2</v>
      </c>
      <c r="DX227" s="22">
        <v>-3.9509299999999997E-2</v>
      </c>
      <c r="DY227" s="22">
        <v>-2.8852200000000001E-2</v>
      </c>
      <c r="DZ227" s="22">
        <v>-2.66839E-2</v>
      </c>
      <c r="EA227" s="22">
        <v>-2.2949299999999999E-2</v>
      </c>
      <c r="EB227" s="22">
        <v>-1.54609E-2</v>
      </c>
      <c r="EC227" s="22">
        <v>2.3234000000000002E-3</v>
      </c>
      <c r="ED227" s="22">
        <v>1.4486199999999999E-2</v>
      </c>
      <c r="EE227" s="22">
        <v>1.7080100000000001E-2</v>
      </c>
      <c r="EF227" s="22">
        <v>2.2886199999999999E-2</v>
      </c>
      <c r="EG227" s="22">
        <v>1.8130500000000001E-2</v>
      </c>
      <c r="EH227" s="22">
        <v>8.3620000000000005E-4</v>
      </c>
      <c r="EI227" s="22">
        <v>1.8481999999999998E-2</v>
      </c>
      <c r="EJ227" s="22">
        <v>2.07315E-2</v>
      </c>
      <c r="EK227" s="22">
        <v>3.1781700000000003E-2</v>
      </c>
      <c r="EL227" s="22">
        <v>3.8543099999999997E-2</v>
      </c>
      <c r="EM227" s="22">
        <v>9.69246E-2</v>
      </c>
      <c r="EN227" s="22">
        <v>0.1130665</v>
      </c>
      <c r="EO227" s="22">
        <v>0.1115949</v>
      </c>
      <c r="EP227" s="22">
        <v>0.10034319999999999</v>
      </c>
      <c r="EQ227" s="22">
        <v>8.8804999999999995E-2</v>
      </c>
      <c r="ER227" s="22">
        <v>9.7169999999999999E-3</v>
      </c>
      <c r="ES227" s="22">
        <v>-2.2704499999999999E-2</v>
      </c>
      <c r="ET227" s="22">
        <v>-2.3922100000000002E-2</v>
      </c>
      <c r="EU227" s="22">
        <v>70.841350000000006</v>
      </c>
      <c r="EV227" s="22">
        <v>71.63203</v>
      </c>
      <c r="EW227" s="22">
        <v>69.84984</v>
      </c>
      <c r="EX227" s="22">
        <v>70.642430000000004</v>
      </c>
      <c r="EY227" s="22">
        <v>69.232870000000005</v>
      </c>
      <c r="EZ227" s="22">
        <v>68.039680000000004</v>
      </c>
      <c r="FA227" s="22">
        <v>68.015069999999994</v>
      </c>
      <c r="FB227" s="22">
        <v>68.210160000000002</v>
      </c>
      <c r="FC227" s="22">
        <v>74.383039999999994</v>
      </c>
      <c r="FD227" s="22">
        <v>81.344210000000004</v>
      </c>
      <c r="FE227" s="22">
        <v>85.804900000000004</v>
      </c>
      <c r="FF227" s="22">
        <v>87.051609999999997</v>
      </c>
      <c r="FG227" s="22">
        <v>89.656270000000006</v>
      </c>
      <c r="FH227" s="22">
        <v>89.49342</v>
      </c>
      <c r="FI227" s="22">
        <v>88.499619999999993</v>
      </c>
      <c r="FJ227" s="22">
        <v>88.857569999999996</v>
      </c>
      <c r="FK227" s="22">
        <v>84.900220000000004</v>
      </c>
      <c r="FL227" s="22">
        <v>83.910619999999994</v>
      </c>
      <c r="FM227" s="22">
        <v>81.486840000000001</v>
      </c>
      <c r="FN227" s="22">
        <v>77.110389999999995</v>
      </c>
      <c r="FO227" s="22">
        <v>72.299760000000006</v>
      </c>
      <c r="FP227" s="22">
        <v>70.277050000000003</v>
      </c>
      <c r="FQ227" s="22">
        <v>69.868350000000007</v>
      </c>
      <c r="FR227" s="22">
        <v>69.446479999999994</v>
      </c>
      <c r="FS227" s="22">
        <v>0.2149827</v>
      </c>
      <c r="FT227" s="22">
        <v>1.0010099999999999E-2</v>
      </c>
      <c r="FU227" s="22">
        <v>1.6007199999999999E-2</v>
      </c>
    </row>
    <row r="228" spans="1:177" x14ac:dyDescent="0.3">
      <c r="A228" s="13" t="s">
        <v>226</v>
      </c>
      <c r="B228" s="13" t="s">
        <v>199</v>
      </c>
      <c r="C228" s="13" t="s">
        <v>264</v>
      </c>
      <c r="D228" s="34" t="s">
        <v>243</v>
      </c>
      <c r="E228" s="23" t="s">
        <v>220</v>
      </c>
      <c r="F228" s="23">
        <v>8060</v>
      </c>
      <c r="G228" s="22">
        <v>0.74984550000000005</v>
      </c>
      <c r="H228" s="22">
        <v>0.67120840000000004</v>
      </c>
      <c r="I228" s="22">
        <v>0.62485760000000001</v>
      </c>
      <c r="J228" s="22">
        <v>0.58209699999999998</v>
      </c>
      <c r="K228" s="22">
        <v>0.55911029999999995</v>
      </c>
      <c r="L228" s="22">
        <v>0.57187569999999999</v>
      </c>
      <c r="M228" s="22">
        <v>0.6382738</v>
      </c>
      <c r="N228" s="22">
        <v>0.62876679999999996</v>
      </c>
      <c r="O228" s="22">
        <v>0.55725420000000003</v>
      </c>
      <c r="P228" s="22">
        <v>0.49366159999999998</v>
      </c>
      <c r="Q228" s="22">
        <v>0.45780189999999998</v>
      </c>
      <c r="R228" s="22">
        <v>0.45590789999999998</v>
      </c>
      <c r="S228" s="22">
        <v>0.49268499999999998</v>
      </c>
      <c r="T228" s="22">
        <v>0.53828390000000004</v>
      </c>
      <c r="U228" s="22">
        <v>0.61535300000000004</v>
      </c>
      <c r="V228" s="22">
        <v>0.71858840000000002</v>
      </c>
      <c r="W228" s="22">
        <v>0.85031939999999995</v>
      </c>
      <c r="X228" s="22">
        <v>1.025469</v>
      </c>
      <c r="Y228" s="22">
        <v>1.140048</v>
      </c>
      <c r="Z228" s="22">
        <v>1.193765</v>
      </c>
      <c r="AA228" s="22">
        <v>1.2288250000000001</v>
      </c>
      <c r="AB228" s="22">
        <v>1.16526</v>
      </c>
      <c r="AC228" s="22">
        <v>0.99779180000000001</v>
      </c>
      <c r="AD228" s="22">
        <v>0.82131419999999999</v>
      </c>
      <c r="AE228" s="22">
        <v>-9.6240400000000004E-2</v>
      </c>
      <c r="AF228" s="22">
        <v>-8.1981399999999996E-2</v>
      </c>
      <c r="AG228" s="22">
        <v>-6.5953700000000004E-2</v>
      </c>
      <c r="AH228" s="22">
        <v>-5.8791299999999998E-2</v>
      </c>
      <c r="AI228" s="22">
        <v>-5.3178000000000003E-2</v>
      </c>
      <c r="AJ228" s="22">
        <v>-4.2952999999999998E-2</v>
      </c>
      <c r="AK228" s="22">
        <v>-2.0719600000000001E-2</v>
      </c>
      <c r="AL228" s="22">
        <v>-1.8220699999999999E-2</v>
      </c>
      <c r="AM228" s="22">
        <v>-2.24006E-2</v>
      </c>
      <c r="AN228" s="22">
        <v>-2.3861199999999999E-2</v>
      </c>
      <c r="AO228" s="22">
        <v>-2.6385100000000002E-2</v>
      </c>
      <c r="AP228" s="22">
        <v>-4.0441699999999997E-2</v>
      </c>
      <c r="AQ228" s="22">
        <v>-4.4224699999999999E-2</v>
      </c>
      <c r="AR228" s="22">
        <v>-3.9960599999999999E-2</v>
      </c>
      <c r="AS228" s="22">
        <v>-2.5270500000000001E-2</v>
      </c>
      <c r="AT228" s="22">
        <v>-4.0182299999999997E-2</v>
      </c>
      <c r="AU228" s="22">
        <v>2.6933E-3</v>
      </c>
      <c r="AV228" s="22">
        <v>2.3793600000000002E-2</v>
      </c>
      <c r="AW228" s="22">
        <v>3.0259399999999999E-2</v>
      </c>
      <c r="AX228" s="22">
        <v>1.7215299999999999E-2</v>
      </c>
      <c r="AY228" s="22">
        <v>7.0345E-3</v>
      </c>
      <c r="AZ228" s="22">
        <v>-5.0793499999999998E-2</v>
      </c>
      <c r="BA228" s="22">
        <v>-8.0604400000000007E-2</v>
      </c>
      <c r="BB228" s="22">
        <v>-7.8206600000000001E-2</v>
      </c>
      <c r="BC228" s="22">
        <v>-8.2263900000000001E-2</v>
      </c>
      <c r="BD228" s="22">
        <v>-6.9141400000000006E-2</v>
      </c>
      <c r="BE228" s="22">
        <v>-5.4676099999999998E-2</v>
      </c>
      <c r="BF228" s="22">
        <v>-4.8878600000000001E-2</v>
      </c>
      <c r="BG228" s="22">
        <v>-4.40288E-2</v>
      </c>
      <c r="BH228" s="22">
        <v>-3.4418600000000001E-2</v>
      </c>
      <c r="BI228" s="22">
        <v>-1.20173E-2</v>
      </c>
      <c r="BJ228" s="22">
        <v>-8.1308999999999999E-3</v>
      </c>
      <c r="BK228" s="22">
        <v>-1.17991E-2</v>
      </c>
      <c r="BL228" s="22">
        <v>-1.2319399999999999E-2</v>
      </c>
      <c r="BM228" s="22">
        <v>-1.3846199999999999E-2</v>
      </c>
      <c r="BN228" s="22">
        <v>-2.6469800000000002E-2</v>
      </c>
      <c r="BO228" s="22">
        <v>-2.8768599999999998E-2</v>
      </c>
      <c r="BP228" s="22">
        <v>-2.3533700000000001E-2</v>
      </c>
      <c r="BQ228" s="22">
        <v>-7.5516999999999997E-3</v>
      </c>
      <c r="BR228" s="22">
        <v>-2.2155299999999999E-2</v>
      </c>
      <c r="BS228" s="22">
        <v>2.0896499999999998E-2</v>
      </c>
      <c r="BT228" s="22">
        <v>4.1922300000000003E-2</v>
      </c>
      <c r="BU228" s="22">
        <v>4.6953700000000001E-2</v>
      </c>
      <c r="BV228" s="22">
        <v>3.3418700000000003E-2</v>
      </c>
      <c r="BW228" s="22">
        <v>2.2924199999999999E-2</v>
      </c>
      <c r="BX228" s="22">
        <v>-3.5415500000000003E-2</v>
      </c>
      <c r="BY228" s="22">
        <v>-6.6146499999999997E-2</v>
      </c>
      <c r="BZ228" s="22">
        <v>-6.5576499999999996E-2</v>
      </c>
      <c r="CA228" s="22">
        <v>-7.2583900000000007E-2</v>
      </c>
      <c r="CB228" s="22">
        <v>-6.0248400000000001E-2</v>
      </c>
      <c r="CC228" s="22">
        <v>-4.6865299999999999E-2</v>
      </c>
      <c r="CD228" s="22">
        <v>-4.2013200000000001E-2</v>
      </c>
      <c r="CE228" s="22">
        <v>-3.7692099999999999E-2</v>
      </c>
      <c r="CF228" s="22">
        <v>-2.85078E-2</v>
      </c>
      <c r="CG228" s="22">
        <v>-5.9902000000000002E-3</v>
      </c>
      <c r="CH228" s="22">
        <v>-1.1427E-3</v>
      </c>
      <c r="CI228" s="22">
        <v>-4.4565999999999998E-3</v>
      </c>
      <c r="CJ228" s="22">
        <v>-4.3255000000000004E-3</v>
      </c>
      <c r="CK228" s="22">
        <v>-5.1617E-3</v>
      </c>
      <c r="CL228" s="22">
        <v>-1.67928E-2</v>
      </c>
      <c r="CM228" s="22">
        <v>-1.8063599999999999E-2</v>
      </c>
      <c r="CN228" s="22">
        <v>-1.2156500000000001E-2</v>
      </c>
      <c r="CO228" s="22">
        <v>4.7203000000000002E-3</v>
      </c>
      <c r="CP228" s="22">
        <v>-9.6697999999999992E-3</v>
      </c>
      <c r="CQ228" s="22">
        <v>3.3503999999999999E-2</v>
      </c>
      <c r="CR228" s="22">
        <v>5.4478100000000002E-2</v>
      </c>
      <c r="CS228" s="22">
        <v>5.8516100000000001E-2</v>
      </c>
      <c r="CT228" s="22">
        <v>4.4641100000000003E-2</v>
      </c>
      <c r="CU228" s="22">
        <v>3.3929300000000003E-2</v>
      </c>
      <c r="CV228" s="22">
        <v>-2.47648E-2</v>
      </c>
      <c r="CW228" s="22">
        <v>-5.6133000000000002E-2</v>
      </c>
      <c r="CX228" s="22">
        <v>-5.6828900000000002E-2</v>
      </c>
      <c r="CY228" s="22">
        <v>-6.2903899999999999E-2</v>
      </c>
      <c r="CZ228" s="22">
        <v>-5.1355499999999998E-2</v>
      </c>
      <c r="DA228" s="22">
        <v>-3.9054499999999999E-2</v>
      </c>
      <c r="DB228" s="22">
        <v>-3.5147699999999997E-2</v>
      </c>
      <c r="DC228" s="22">
        <v>-3.1355399999999999E-2</v>
      </c>
      <c r="DD228" s="22">
        <v>-2.25969E-2</v>
      </c>
      <c r="DE228" s="22">
        <v>3.6999999999999998E-5</v>
      </c>
      <c r="DF228" s="22">
        <v>5.8455E-3</v>
      </c>
      <c r="DG228" s="22">
        <v>2.8858999999999998E-3</v>
      </c>
      <c r="DH228" s="22">
        <v>3.6683000000000002E-3</v>
      </c>
      <c r="DI228" s="22">
        <v>3.5227000000000001E-3</v>
      </c>
      <c r="DJ228" s="22">
        <v>-7.1158999999999997E-3</v>
      </c>
      <c r="DK228" s="22">
        <v>-7.3587000000000001E-3</v>
      </c>
      <c r="DL228" s="22">
        <v>-7.7930000000000002E-4</v>
      </c>
      <c r="DM228" s="22">
        <v>1.6992299999999998E-2</v>
      </c>
      <c r="DN228" s="22">
        <v>2.8156000000000001E-3</v>
      </c>
      <c r="DO228" s="22">
        <v>4.61115E-2</v>
      </c>
      <c r="DP228" s="22">
        <v>6.7033999999999996E-2</v>
      </c>
      <c r="DQ228" s="22">
        <v>7.0078600000000005E-2</v>
      </c>
      <c r="DR228" s="22">
        <v>5.5863599999999999E-2</v>
      </c>
      <c r="DS228" s="22">
        <v>4.4934399999999999E-2</v>
      </c>
      <c r="DT228" s="22">
        <v>-1.4114E-2</v>
      </c>
      <c r="DU228" s="22">
        <v>-4.6119599999999997E-2</v>
      </c>
      <c r="DV228" s="22">
        <v>-4.80813E-2</v>
      </c>
      <c r="DW228" s="22">
        <v>-4.8927400000000003E-2</v>
      </c>
      <c r="DX228" s="22">
        <v>-3.8515500000000001E-2</v>
      </c>
      <c r="DY228" s="22">
        <v>-2.7777E-2</v>
      </c>
      <c r="DZ228" s="22">
        <v>-2.5235E-2</v>
      </c>
      <c r="EA228" s="22">
        <v>-2.2206199999999999E-2</v>
      </c>
      <c r="EB228" s="22">
        <v>-1.40625E-2</v>
      </c>
      <c r="EC228" s="22">
        <v>8.7392000000000008E-3</v>
      </c>
      <c r="ED228" s="22">
        <v>1.5935299999999999E-2</v>
      </c>
      <c r="EE228" s="22">
        <v>1.3487300000000001E-2</v>
      </c>
      <c r="EF228" s="22">
        <v>1.52102E-2</v>
      </c>
      <c r="EG228" s="22">
        <v>1.6061599999999999E-2</v>
      </c>
      <c r="EH228" s="22">
        <v>6.8560000000000001E-3</v>
      </c>
      <c r="EI228" s="22">
        <v>8.0973999999999994E-3</v>
      </c>
      <c r="EJ228" s="22">
        <v>1.5647600000000001E-2</v>
      </c>
      <c r="EK228" s="22">
        <v>3.4711199999999998E-2</v>
      </c>
      <c r="EL228" s="22">
        <v>2.0842599999999999E-2</v>
      </c>
      <c r="EM228" s="22">
        <v>6.4314700000000002E-2</v>
      </c>
      <c r="EN228" s="22">
        <v>8.5162600000000005E-2</v>
      </c>
      <c r="EO228" s="22">
        <v>8.67729E-2</v>
      </c>
      <c r="EP228" s="22">
        <v>7.2067000000000006E-2</v>
      </c>
      <c r="EQ228" s="22">
        <v>6.0824099999999999E-2</v>
      </c>
      <c r="ER228" s="22">
        <v>1.2639000000000001E-3</v>
      </c>
      <c r="ES228" s="22">
        <v>-3.1661700000000001E-2</v>
      </c>
      <c r="ET228" s="22">
        <v>-3.5451200000000002E-2</v>
      </c>
      <c r="EU228" s="22">
        <v>72.061359999999993</v>
      </c>
      <c r="EV228" s="22">
        <v>72.061359999999993</v>
      </c>
      <c r="EW228" s="22">
        <v>71.081819999999993</v>
      </c>
      <c r="EX228" s="22">
        <v>71.081819999999993</v>
      </c>
      <c r="EY228" s="22">
        <v>70.061359999999993</v>
      </c>
      <c r="EZ228" s="22">
        <v>68.081819999999993</v>
      </c>
      <c r="FA228" s="22">
        <v>68.040909999999997</v>
      </c>
      <c r="FB228" s="22">
        <v>69.020449999999997</v>
      </c>
      <c r="FC228" s="22">
        <v>73.979550000000003</v>
      </c>
      <c r="FD228" s="22">
        <v>80.918180000000007</v>
      </c>
      <c r="FE228" s="22">
        <v>85.020449999999997</v>
      </c>
      <c r="FF228" s="22">
        <v>85.102270000000004</v>
      </c>
      <c r="FG228" s="22">
        <v>88.102270000000004</v>
      </c>
      <c r="FH228" s="22">
        <v>87.163629999999998</v>
      </c>
      <c r="FI228" s="22">
        <v>84.184089999999998</v>
      </c>
      <c r="FJ228" s="22">
        <v>86.102270000000004</v>
      </c>
      <c r="FK228" s="22">
        <v>82.163629999999998</v>
      </c>
      <c r="FL228" s="22">
        <v>81.184089999999998</v>
      </c>
      <c r="FM228" s="22">
        <v>79.143180000000001</v>
      </c>
      <c r="FN228" s="22">
        <v>75.184089999999998</v>
      </c>
      <c r="FO228" s="22">
        <v>71.163629999999998</v>
      </c>
      <c r="FP228" s="22">
        <v>69.122730000000004</v>
      </c>
      <c r="FQ228" s="22">
        <v>69.122730000000004</v>
      </c>
      <c r="FR228" s="22">
        <v>69.081819999999993</v>
      </c>
      <c r="FS228" s="22">
        <v>0.26571679999999998</v>
      </c>
      <c r="FT228" s="22">
        <v>1.2194699999999999E-2</v>
      </c>
      <c r="FU228" s="22">
        <v>1.8525199999999999E-2</v>
      </c>
    </row>
    <row r="229" spans="1:177" x14ac:dyDescent="0.3">
      <c r="A229" s="13" t="s">
        <v>226</v>
      </c>
      <c r="B229" s="13" t="s">
        <v>199</v>
      </c>
      <c r="C229" s="13" t="s">
        <v>264</v>
      </c>
      <c r="D229" s="34" t="s">
        <v>243</v>
      </c>
      <c r="E229" s="23" t="s">
        <v>221</v>
      </c>
      <c r="F229" s="23">
        <v>5357</v>
      </c>
      <c r="G229" s="22">
        <v>0.98433539999999997</v>
      </c>
      <c r="H229" s="22">
        <v>0.86945220000000001</v>
      </c>
      <c r="I229" s="22">
        <v>0.79485399999999995</v>
      </c>
      <c r="J229" s="22">
        <v>0.72787869999999999</v>
      </c>
      <c r="K229" s="22">
        <v>0.70363730000000002</v>
      </c>
      <c r="L229" s="22">
        <v>0.71605909999999995</v>
      </c>
      <c r="M229" s="22">
        <v>0.76256539999999995</v>
      </c>
      <c r="N229" s="22">
        <v>0.71660069999999998</v>
      </c>
      <c r="O229" s="22">
        <v>0.59550329999999996</v>
      </c>
      <c r="P229" s="22">
        <v>0.51986290000000002</v>
      </c>
      <c r="Q229" s="22">
        <v>0.47178140000000002</v>
      </c>
      <c r="R229" s="22">
        <v>0.4956084</v>
      </c>
      <c r="S229" s="22">
        <v>0.60635559999999999</v>
      </c>
      <c r="T229" s="22">
        <v>0.72703289999999998</v>
      </c>
      <c r="U229" s="22">
        <v>0.84510510000000005</v>
      </c>
      <c r="V229" s="22">
        <v>1.072452</v>
      </c>
      <c r="W229" s="22">
        <v>1.2671889999999999</v>
      </c>
      <c r="X229" s="22">
        <v>1.5013000000000001</v>
      </c>
      <c r="Y229" s="22">
        <v>1.636107</v>
      </c>
      <c r="Z229" s="22">
        <v>1.6468</v>
      </c>
      <c r="AA229" s="22">
        <v>1.624004</v>
      </c>
      <c r="AB229" s="22">
        <v>1.5116989999999999</v>
      </c>
      <c r="AC229" s="22">
        <v>1.289102</v>
      </c>
      <c r="AD229" s="22">
        <v>1.085647</v>
      </c>
      <c r="AE229" s="22">
        <v>-8.9844900000000005E-2</v>
      </c>
      <c r="AF229" s="22">
        <v>-8.0631800000000003E-2</v>
      </c>
      <c r="AG229" s="22">
        <v>-6.66051E-2</v>
      </c>
      <c r="AH229" s="22">
        <v>-6.2729900000000005E-2</v>
      </c>
      <c r="AI229" s="22">
        <v>-5.7825700000000001E-2</v>
      </c>
      <c r="AJ229" s="22">
        <v>-4.8912700000000003E-2</v>
      </c>
      <c r="AK229" s="22">
        <v>-4.06428E-2</v>
      </c>
      <c r="AL229" s="22">
        <v>-2.1422900000000002E-2</v>
      </c>
      <c r="AM229" s="22">
        <v>-1.16042E-2</v>
      </c>
      <c r="AN229" s="22">
        <v>-4.4587000000000003E-3</v>
      </c>
      <c r="AO229" s="22">
        <v>-2.0760199999999999E-2</v>
      </c>
      <c r="AP229" s="22">
        <v>-5.6928300000000001E-2</v>
      </c>
      <c r="AQ229" s="22">
        <v>-2.03745E-2</v>
      </c>
      <c r="AR229" s="22">
        <v>-2.9904199999999999E-2</v>
      </c>
      <c r="AS229" s="22">
        <v>-3.4739399999999997E-2</v>
      </c>
      <c r="AT229" s="22">
        <v>3.424E-3</v>
      </c>
      <c r="AU229" s="22">
        <v>8.2769099999999998E-2</v>
      </c>
      <c r="AV229" s="22">
        <v>9.0449500000000002E-2</v>
      </c>
      <c r="AW229" s="22">
        <v>8.4237699999999999E-2</v>
      </c>
      <c r="AX229" s="22">
        <v>8.6159399999999997E-2</v>
      </c>
      <c r="AY229" s="22">
        <v>7.4967599999999995E-2</v>
      </c>
      <c r="AZ229" s="22">
        <v>-3.0380000000000001E-2</v>
      </c>
      <c r="BA229" s="22">
        <v>-5.8139099999999999E-2</v>
      </c>
      <c r="BB229" s="22">
        <v>-4.7780400000000001E-2</v>
      </c>
      <c r="BC229" s="22">
        <v>-7.2298899999999999E-2</v>
      </c>
      <c r="BD229" s="22">
        <v>-6.3511700000000004E-2</v>
      </c>
      <c r="BE229" s="22">
        <v>-5.1017800000000002E-2</v>
      </c>
      <c r="BF229" s="22">
        <v>-4.8315400000000001E-2</v>
      </c>
      <c r="BG229" s="22">
        <v>-4.3680799999999999E-2</v>
      </c>
      <c r="BH229" s="22">
        <v>-3.5700599999999999E-2</v>
      </c>
      <c r="BI229" s="22">
        <v>-2.67137E-2</v>
      </c>
      <c r="BJ229" s="22">
        <v>-6.8338000000000001E-3</v>
      </c>
      <c r="BK229" s="22">
        <v>3.8934E-3</v>
      </c>
      <c r="BL229" s="22">
        <v>1.28051E-2</v>
      </c>
      <c r="BM229" s="22">
        <v>-2.1987999999999999E-3</v>
      </c>
      <c r="BN229" s="22">
        <v>-3.5455899999999999E-2</v>
      </c>
      <c r="BO229" s="22">
        <v>3.6622E-3</v>
      </c>
      <c r="BP229" s="22">
        <v>-4.5919999999999997E-3</v>
      </c>
      <c r="BQ229" s="22">
        <v>-8.1659000000000002E-3</v>
      </c>
      <c r="BR229" s="22">
        <v>3.0701800000000001E-2</v>
      </c>
      <c r="BS229" s="22">
        <v>0.1106794</v>
      </c>
      <c r="BT229" s="22">
        <v>0.1184053</v>
      </c>
      <c r="BU229" s="22">
        <v>0.111856</v>
      </c>
      <c r="BV229" s="22">
        <v>0.11148909999999999</v>
      </c>
      <c r="BW229" s="22">
        <v>9.9909200000000004E-2</v>
      </c>
      <c r="BX229" s="22">
        <v>-6.9714E-3</v>
      </c>
      <c r="BY229" s="22">
        <v>-3.6581700000000002E-2</v>
      </c>
      <c r="BZ229" s="22">
        <v>-2.92286E-2</v>
      </c>
      <c r="CA229" s="22">
        <v>-6.0146499999999999E-2</v>
      </c>
      <c r="CB229" s="22">
        <v>-5.16543E-2</v>
      </c>
      <c r="CC229" s="22">
        <v>-4.0222099999999997E-2</v>
      </c>
      <c r="CD229" s="22">
        <v>-3.8331999999999998E-2</v>
      </c>
      <c r="CE229" s="22">
        <v>-3.3884200000000003E-2</v>
      </c>
      <c r="CF229" s="22">
        <v>-2.6549900000000001E-2</v>
      </c>
      <c r="CG229" s="22">
        <v>-1.7066499999999998E-2</v>
      </c>
      <c r="CH229" s="22">
        <v>3.2705E-3</v>
      </c>
      <c r="CI229" s="22">
        <v>1.4626999999999999E-2</v>
      </c>
      <c r="CJ229" s="22">
        <v>2.47619E-2</v>
      </c>
      <c r="CK229" s="22">
        <v>1.06567E-2</v>
      </c>
      <c r="CL229" s="22">
        <v>-2.05842E-2</v>
      </c>
      <c r="CM229" s="22">
        <v>2.0310000000000002E-2</v>
      </c>
      <c r="CN229" s="22">
        <v>1.29392E-2</v>
      </c>
      <c r="CO229" s="22">
        <v>1.0238799999999999E-2</v>
      </c>
      <c r="CP229" s="22">
        <v>4.9594399999999997E-2</v>
      </c>
      <c r="CQ229" s="22">
        <v>0.13001009999999999</v>
      </c>
      <c r="CR229" s="22">
        <v>0.13776730000000001</v>
      </c>
      <c r="CS229" s="22">
        <v>0.1309844</v>
      </c>
      <c r="CT229" s="22">
        <v>0.12903239999999999</v>
      </c>
      <c r="CU229" s="22">
        <v>0.1171837</v>
      </c>
      <c r="CV229" s="22">
        <v>9.2412999999999992E-3</v>
      </c>
      <c r="CW229" s="22">
        <v>-2.16511E-2</v>
      </c>
      <c r="CX229" s="22">
        <v>-1.6379700000000001E-2</v>
      </c>
      <c r="CY229" s="22">
        <v>-4.7994200000000001E-2</v>
      </c>
      <c r="CZ229" s="22">
        <v>-3.9796900000000003E-2</v>
      </c>
      <c r="DA229" s="22">
        <v>-2.9426399999999998E-2</v>
      </c>
      <c r="DB229" s="22">
        <v>-2.8348600000000002E-2</v>
      </c>
      <c r="DC229" s="22">
        <v>-2.4087500000000001E-2</v>
      </c>
      <c r="DD229" s="22">
        <v>-1.73992E-2</v>
      </c>
      <c r="DE229" s="22">
        <v>-7.4193000000000002E-3</v>
      </c>
      <c r="DF229" s="22">
        <v>1.33749E-2</v>
      </c>
      <c r="DG229" s="22">
        <v>2.5360600000000001E-2</v>
      </c>
      <c r="DH229" s="22">
        <v>3.6718800000000003E-2</v>
      </c>
      <c r="DI229" s="22">
        <v>2.35123E-2</v>
      </c>
      <c r="DJ229" s="22">
        <v>-5.7124000000000003E-3</v>
      </c>
      <c r="DK229" s="22">
        <v>3.6957799999999999E-2</v>
      </c>
      <c r="DL229" s="22">
        <v>3.0470400000000002E-2</v>
      </c>
      <c r="DM229" s="22">
        <v>2.8643499999999999E-2</v>
      </c>
      <c r="DN229" s="22">
        <v>6.8487000000000006E-2</v>
      </c>
      <c r="DO229" s="22">
        <v>0.14934069999999999</v>
      </c>
      <c r="DP229" s="22">
        <v>0.1571294</v>
      </c>
      <c r="DQ229" s="22">
        <v>0.15011269999999999</v>
      </c>
      <c r="DR229" s="22">
        <v>0.1465757</v>
      </c>
      <c r="DS229" s="22">
        <v>0.1344582</v>
      </c>
      <c r="DT229" s="22">
        <v>2.54541E-2</v>
      </c>
      <c r="DU229" s="22">
        <v>-6.7206000000000002E-3</v>
      </c>
      <c r="DV229" s="22">
        <v>-3.5308000000000002E-3</v>
      </c>
      <c r="DW229" s="22">
        <v>-3.0448200000000002E-2</v>
      </c>
      <c r="DX229" s="22">
        <v>-2.26768E-2</v>
      </c>
      <c r="DY229" s="22">
        <v>-1.38391E-2</v>
      </c>
      <c r="DZ229" s="22">
        <v>-1.3934200000000001E-2</v>
      </c>
      <c r="EA229" s="22">
        <v>-9.9427000000000005E-3</v>
      </c>
      <c r="EB229" s="22">
        <v>-4.1871E-3</v>
      </c>
      <c r="EC229" s="22">
        <v>6.5097999999999996E-3</v>
      </c>
      <c r="ED229" s="22">
        <v>2.7963999999999999E-2</v>
      </c>
      <c r="EE229" s="22">
        <v>4.0858199999999997E-2</v>
      </c>
      <c r="EF229" s="22">
        <v>5.3982599999999999E-2</v>
      </c>
      <c r="EG229" s="22">
        <v>4.2073600000000003E-2</v>
      </c>
      <c r="EH229" s="22">
        <v>1.576E-2</v>
      </c>
      <c r="EI229" s="22">
        <v>6.09945E-2</v>
      </c>
      <c r="EJ229" s="22">
        <v>5.5782699999999998E-2</v>
      </c>
      <c r="EK229" s="22">
        <v>5.5217000000000002E-2</v>
      </c>
      <c r="EL229" s="22">
        <v>9.5764799999999997E-2</v>
      </c>
      <c r="EM229" s="22">
        <v>0.17725099999999999</v>
      </c>
      <c r="EN229" s="22">
        <v>0.1850851</v>
      </c>
      <c r="EO229" s="22">
        <v>0.1777309</v>
      </c>
      <c r="EP229" s="22">
        <v>0.17190549999999999</v>
      </c>
      <c r="EQ229" s="22">
        <v>0.15939990000000001</v>
      </c>
      <c r="ER229" s="22">
        <v>4.8862700000000002E-2</v>
      </c>
      <c r="ES229" s="22">
        <v>1.4836800000000001E-2</v>
      </c>
      <c r="ET229" s="22">
        <v>1.5021E-2</v>
      </c>
      <c r="EU229" s="22">
        <v>69.004779999999997</v>
      </c>
      <c r="EV229" s="22">
        <v>70.985659999999996</v>
      </c>
      <c r="EW229" s="22">
        <v>67.995220000000003</v>
      </c>
      <c r="EX229" s="22">
        <v>69.980879999999999</v>
      </c>
      <c r="EY229" s="22">
        <v>67.985659999999996</v>
      </c>
      <c r="EZ229" s="22">
        <v>67.976100000000002</v>
      </c>
      <c r="FA229" s="22">
        <v>67.976100000000002</v>
      </c>
      <c r="FB229" s="22">
        <v>66.990440000000007</v>
      </c>
      <c r="FC229" s="22">
        <v>74.990440000000007</v>
      </c>
      <c r="FD229" s="22">
        <v>81.985659999999996</v>
      </c>
      <c r="FE229" s="22">
        <v>86.985659999999996</v>
      </c>
      <c r="FF229" s="22">
        <v>89.985659999999996</v>
      </c>
      <c r="FG229" s="22">
        <v>91.995220000000003</v>
      </c>
      <c r="FH229" s="22">
        <v>93</v>
      </c>
      <c r="FI229" s="22">
        <v>94.995220000000003</v>
      </c>
      <c r="FJ229" s="22">
        <v>93.004779999999997</v>
      </c>
      <c r="FK229" s="22">
        <v>89.019120000000001</v>
      </c>
      <c r="FL229" s="22">
        <v>88.014340000000004</v>
      </c>
      <c r="FM229" s="22">
        <v>85.014340000000004</v>
      </c>
      <c r="FN229" s="22">
        <v>80.009559999999993</v>
      </c>
      <c r="FO229" s="22">
        <v>74.009559999999993</v>
      </c>
      <c r="FP229" s="22">
        <v>72.014340000000004</v>
      </c>
      <c r="FQ229" s="22">
        <v>70.990440000000007</v>
      </c>
      <c r="FR229" s="22">
        <v>69.995220000000003</v>
      </c>
      <c r="FS229" s="22">
        <v>0.35778409999999999</v>
      </c>
      <c r="FT229" s="22">
        <v>1.6982199999999999E-2</v>
      </c>
      <c r="FU229" s="22">
        <v>2.8835E-2</v>
      </c>
    </row>
    <row r="230" spans="1:177" x14ac:dyDescent="0.3">
      <c r="A230" s="13" t="s">
        <v>226</v>
      </c>
      <c r="B230" s="13" t="s">
        <v>199</v>
      </c>
      <c r="C230" s="13" t="s">
        <v>264</v>
      </c>
      <c r="D230" s="34" t="s">
        <v>232</v>
      </c>
      <c r="E230" s="23" t="s">
        <v>219</v>
      </c>
      <c r="F230" s="23">
        <v>7414</v>
      </c>
      <c r="G230" s="22">
        <v>0.68748710000000002</v>
      </c>
      <c r="H230" s="22">
        <v>0.63181600000000004</v>
      </c>
      <c r="I230" s="22">
        <v>0.60200229999999999</v>
      </c>
      <c r="J230" s="22">
        <v>0.58848480000000003</v>
      </c>
      <c r="K230" s="22">
        <v>0.61229279999999997</v>
      </c>
      <c r="L230" s="22">
        <v>0.67924790000000002</v>
      </c>
      <c r="M230" s="22">
        <v>0.79389730000000003</v>
      </c>
      <c r="N230" s="22">
        <v>0.83341849999999995</v>
      </c>
      <c r="O230" s="22">
        <v>0.76036139999999997</v>
      </c>
      <c r="P230" s="22">
        <v>0.66392609999999996</v>
      </c>
      <c r="Q230" s="22">
        <v>0.601823</v>
      </c>
      <c r="R230" s="22">
        <v>0.54543509999999995</v>
      </c>
      <c r="S230" s="22">
        <v>0.53348479999999998</v>
      </c>
      <c r="T230" s="22">
        <v>0.55975149999999996</v>
      </c>
      <c r="U230" s="22">
        <v>0.60341889999999998</v>
      </c>
      <c r="V230" s="22">
        <v>0.71781980000000001</v>
      </c>
      <c r="W230" s="22">
        <v>0.91176230000000003</v>
      </c>
      <c r="X230" s="22">
        <v>1.1896100000000001</v>
      </c>
      <c r="Y230" s="22">
        <v>1.2647379999999999</v>
      </c>
      <c r="Z230" s="22">
        <v>1.2571159999999999</v>
      </c>
      <c r="AA230" s="22">
        <v>1.209967</v>
      </c>
      <c r="AB230" s="22">
        <v>1.101207</v>
      </c>
      <c r="AC230" s="22">
        <v>0.94995689999999999</v>
      </c>
      <c r="AD230" s="22">
        <v>0.80374869999999998</v>
      </c>
      <c r="AE230" s="22">
        <v>-6.9539699999999996E-2</v>
      </c>
      <c r="AF230" s="22">
        <v>-7.4046600000000004E-2</v>
      </c>
      <c r="AG230" s="22">
        <v>-5.9722200000000003E-2</v>
      </c>
      <c r="AH230" s="22">
        <v>-5.5641700000000002E-2</v>
      </c>
      <c r="AI230" s="22">
        <v>-3.4537400000000003E-2</v>
      </c>
      <c r="AJ230" s="22">
        <v>-2.8045E-2</v>
      </c>
      <c r="AK230" s="22">
        <v>-1.8745399999999999E-2</v>
      </c>
      <c r="AL230" s="22">
        <v>-4.2075000000000003E-3</v>
      </c>
      <c r="AM230" s="22">
        <v>2.9394999999999998E-3</v>
      </c>
      <c r="AN230" s="22">
        <v>-8.3725999999999991E-3</v>
      </c>
      <c r="AO230" s="22">
        <v>-1.24642E-2</v>
      </c>
      <c r="AP230" s="22">
        <v>-2.8184299999999999E-2</v>
      </c>
      <c r="AQ230" s="22">
        <v>-2.20711E-2</v>
      </c>
      <c r="AR230" s="22">
        <v>-1.07242E-2</v>
      </c>
      <c r="AS230" s="22">
        <v>-7.1907000000000004E-3</v>
      </c>
      <c r="AT230" s="22">
        <v>1.6257500000000001E-2</v>
      </c>
      <c r="AU230" s="22">
        <v>3.55182E-2</v>
      </c>
      <c r="AV230" s="22">
        <v>3.1976499999999998E-2</v>
      </c>
      <c r="AW230" s="22">
        <v>3.40127E-2</v>
      </c>
      <c r="AX230" s="22">
        <v>3.5080100000000003E-2</v>
      </c>
      <c r="AY230" s="22">
        <v>2.9446199999999999E-2</v>
      </c>
      <c r="AZ230" s="22">
        <v>-1.5483800000000001E-2</v>
      </c>
      <c r="BA230" s="22">
        <v>-2.9178200000000001E-2</v>
      </c>
      <c r="BB230" s="22">
        <v>-2.8560499999999999E-2</v>
      </c>
      <c r="BC230" s="22">
        <v>-5.7667700000000002E-2</v>
      </c>
      <c r="BD230" s="22">
        <v>-6.2237899999999999E-2</v>
      </c>
      <c r="BE230" s="22">
        <v>-4.85779E-2</v>
      </c>
      <c r="BF230" s="22">
        <v>-4.5134100000000003E-2</v>
      </c>
      <c r="BG230" s="22">
        <v>-2.3786000000000002E-2</v>
      </c>
      <c r="BH230" s="22">
        <v>-1.73163E-2</v>
      </c>
      <c r="BI230" s="22">
        <v>-7.8583000000000004E-3</v>
      </c>
      <c r="BJ230" s="22">
        <v>7.7673000000000004E-3</v>
      </c>
      <c r="BK230" s="22">
        <v>1.4952E-2</v>
      </c>
      <c r="BL230" s="22">
        <v>2.7453999999999998E-3</v>
      </c>
      <c r="BM230" s="22">
        <v>-1.4687999999999999E-3</v>
      </c>
      <c r="BN230" s="22">
        <v>-1.7377400000000001E-2</v>
      </c>
      <c r="BO230" s="22">
        <v>-1.1631300000000001E-2</v>
      </c>
      <c r="BP230" s="22">
        <v>-3.3399999999999999E-4</v>
      </c>
      <c r="BQ230" s="22">
        <v>3.1763999999999998E-3</v>
      </c>
      <c r="BR230" s="22">
        <v>2.64274E-2</v>
      </c>
      <c r="BS230" s="22">
        <v>4.66431E-2</v>
      </c>
      <c r="BT230" s="22">
        <v>4.4206599999999999E-2</v>
      </c>
      <c r="BU230" s="22">
        <v>4.7244000000000001E-2</v>
      </c>
      <c r="BV230" s="22">
        <v>4.89408E-2</v>
      </c>
      <c r="BW230" s="22">
        <v>4.30298E-2</v>
      </c>
      <c r="BX230" s="22">
        <v>-2.5869000000000001E-3</v>
      </c>
      <c r="BY230" s="22">
        <v>-1.6905300000000002E-2</v>
      </c>
      <c r="BZ230" s="22">
        <v>-1.73227E-2</v>
      </c>
      <c r="CA230" s="22">
        <v>-4.9445200000000002E-2</v>
      </c>
      <c r="CB230" s="22">
        <v>-5.4059299999999998E-2</v>
      </c>
      <c r="CC230" s="22">
        <v>-4.0859399999999997E-2</v>
      </c>
      <c r="CD230" s="22">
        <v>-3.7856599999999997E-2</v>
      </c>
      <c r="CE230" s="22">
        <v>-1.6339599999999999E-2</v>
      </c>
      <c r="CF230" s="22">
        <v>-9.8857000000000007E-3</v>
      </c>
      <c r="CG230" s="22">
        <v>-3.1789999999999998E-4</v>
      </c>
      <c r="CH230" s="22">
        <v>1.6060999999999999E-2</v>
      </c>
      <c r="CI230" s="22">
        <v>2.3271799999999999E-2</v>
      </c>
      <c r="CJ230" s="22">
        <v>1.04457E-2</v>
      </c>
      <c r="CK230" s="22">
        <v>6.1466000000000003E-3</v>
      </c>
      <c r="CL230" s="22">
        <v>-9.8925999999999997E-3</v>
      </c>
      <c r="CM230" s="22">
        <v>-4.4006000000000002E-3</v>
      </c>
      <c r="CN230" s="22">
        <v>6.8621999999999997E-3</v>
      </c>
      <c r="CO230" s="22">
        <v>1.03567E-2</v>
      </c>
      <c r="CP230" s="22">
        <v>3.3471000000000001E-2</v>
      </c>
      <c r="CQ230" s="22">
        <v>5.4348100000000003E-2</v>
      </c>
      <c r="CR230" s="22">
        <v>5.2677099999999998E-2</v>
      </c>
      <c r="CS230" s="22">
        <v>5.6408E-2</v>
      </c>
      <c r="CT230" s="22">
        <v>5.8540700000000001E-2</v>
      </c>
      <c r="CU230" s="22">
        <v>5.2437699999999997E-2</v>
      </c>
      <c r="CV230" s="22">
        <v>6.3454999999999996E-3</v>
      </c>
      <c r="CW230" s="22">
        <v>-8.4051000000000004E-3</v>
      </c>
      <c r="CX230" s="22">
        <v>-9.5394E-3</v>
      </c>
      <c r="CY230" s="22">
        <v>-4.1222799999999997E-2</v>
      </c>
      <c r="CZ230" s="22">
        <v>-4.5880600000000001E-2</v>
      </c>
      <c r="DA230" s="22">
        <v>-3.3140900000000001E-2</v>
      </c>
      <c r="DB230" s="22">
        <v>-3.0579100000000001E-2</v>
      </c>
      <c r="DC230" s="22">
        <v>-8.8932000000000004E-3</v>
      </c>
      <c r="DD230" s="22">
        <v>-2.4550000000000002E-3</v>
      </c>
      <c r="DE230" s="22">
        <v>7.2224000000000003E-3</v>
      </c>
      <c r="DF230" s="22">
        <v>2.4354799999999999E-2</v>
      </c>
      <c r="DG230" s="22">
        <v>3.1591599999999997E-2</v>
      </c>
      <c r="DH230" s="22">
        <v>1.8145999999999999E-2</v>
      </c>
      <c r="DI230" s="22">
        <v>1.3762E-2</v>
      </c>
      <c r="DJ230" s="22">
        <v>-2.4077999999999999E-3</v>
      </c>
      <c r="DK230" s="22">
        <v>2.8300000000000001E-3</v>
      </c>
      <c r="DL230" s="22">
        <v>1.40585E-2</v>
      </c>
      <c r="DM230" s="22">
        <v>1.7537000000000001E-2</v>
      </c>
      <c r="DN230" s="22">
        <v>4.0514599999999998E-2</v>
      </c>
      <c r="DO230" s="22">
        <v>6.2053200000000003E-2</v>
      </c>
      <c r="DP230" s="22">
        <v>6.1147600000000003E-2</v>
      </c>
      <c r="DQ230" s="22">
        <v>6.5571900000000002E-2</v>
      </c>
      <c r="DR230" s="22">
        <v>6.8140500000000007E-2</v>
      </c>
      <c r="DS230" s="22">
        <v>6.1845700000000003E-2</v>
      </c>
      <c r="DT230" s="22">
        <v>1.5277799999999999E-2</v>
      </c>
      <c r="DU230" s="22">
        <v>9.5099999999999994E-5</v>
      </c>
      <c r="DV230" s="22">
        <v>-1.7561E-3</v>
      </c>
      <c r="DW230" s="22">
        <v>-2.93508E-2</v>
      </c>
      <c r="DX230" s="22">
        <v>-3.4071900000000002E-2</v>
      </c>
      <c r="DY230" s="22">
        <v>-2.1996600000000002E-2</v>
      </c>
      <c r="DZ230" s="22">
        <v>-2.0071599999999998E-2</v>
      </c>
      <c r="EA230" s="22">
        <v>1.8582E-3</v>
      </c>
      <c r="EB230" s="22">
        <v>8.2737000000000002E-3</v>
      </c>
      <c r="EC230" s="22">
        <v>1.8109500000000001E-2</v>
      </c>
      <c r="ED230" s="22">
        <v>3.6329599999999997E-2</v>
      </c>
      <c r="EE230" s="22">
        <v>4.36041E-2</v>
      </c>
      <c r="EF230" s="22">
        <v>2.9263999999999998E-2</v>
      </c>
      <c r="EG230" s="22">
        <v>2.4757399999999999E-2</v>
      </c>
      <c r="EH230" s="22">
        <v>8.3990999999999996E-3</v>
      </c>
      <c r="EI230" s="22">
        <v>1.32698E-2</v>
      </c>
      <c r="EJ230" s="22">
        <v>2.44487E-2</v>
      </c>
      <c r="EK230" s="22">
        <v>2.7904100000000001E-2</v>
      </c>
      <c r="EL230" s="22">
        <v>5.06845E-2</v>
      </c>
      <c r="EM230" s="22">
        <v>7.3178000000000007E-2</v>
      </c>
      <c r="EN230" s="22">
        <v>7.3377700000000004E-2</v>
      </c>
      <c r="EO230" s="22">
        <v>7.8803200000000004E-2</v>
      </c>
      <c r="EP230" s="22">
        <v>8.2001199999999996E-2</v>
      </c>
      <c r="EQ230" s="22">
        <v>7.5429200000000002E-2</v>
      </c>
      <c r="ER230" s="22">
        <v>2.81747E-2</v>
      </c>
      <c r="ES230" s="22">
        <v>1.2368000000000001E-2</v>
      </c>
      <c r="ET230" s="22">
        <v>9.4816999999999992E-3</v>
      </c>
      <c r="EU230" s="22">
        <v>48.072389999999999</v>
      </c>
      <c r="EV230" s="22">
        <v>47.365940000000002</v>
      </c>
      <c r="EW230" s="22">
        <v>46.880389999999998</v>
      </c>
      <c r="EX230" s="22">
        <v>46.474350000000001</v>
      </c>
      <c r="EY230" s="22">
        <v>46.63758</v>
      </c>
      <c r="EZ230" s="22">
        <v>46.177709999999998</v>
      </c>
      <c r="FA230" s="22">
        <v>45.778399999999998</v>
      </c>
      <c r="FB230" s="22">
        <v>45.913589999999999</v>
      </c>
      <c r="FC230" s="22">
        <v>50.007919999999999</v>
      </c>
      <c r="FD230" s="22">
        <v>55.840609999999998</v>
      </c>
      <c r="FE230" s="22">
        <v>60.561889999999998</v>
      </c>
      <c r="FF230" s="22">
        <v>63.143749999999997</v>
      </c>
      <c r="FG230" s="22">
        <v>64.661900000000003</v>
      </c>
      <c r="FH230" s="22">
        <v>65.137960000000007</v>
      </c>
      <c r="FI230" s="22">
        <v>64.679599999999994</v>
      </c>
      <c r="FJ230" s="22">
        <v>63.557810000000003</v>
      </c>
      <c r="FK230" s="22">
        <v>61.398229999999998</v>
      </c>
      <c r="FL230" s="22">
        <v>57.029020000000003</v>
      </c>
      <c r="FM230" s="22">
        <v>54.698459999999997</v>
      </c>
      <c r="FN230" s="22">
        <v>52.530059999999999</v>
      </c>
      <c r="FO230" s="22">
        <v>51.533380000000001</v>
      </c>
      <c r="FP230" s="22">
        <v>50.902419999999999</v>
      </c>
      <c r="FQ230" s="22">
        <v>49.759920000000001</v>
      </c>
      <c r="FR230" s="22">
        <v>48.843200000000003</v>
      </c>
      <c r="FS230" s="22">
        <v>0.23008919999999999</v>
      </c>
      <c r="FT230" s="22">
        <v>9.7227000000000008E-3</v>
      </c>
      <c r="FU230" s="22">
        <v>1.47858E-2</v>
      </c>
    </row>
    <row r="231" spans="1:177" x14ac:dyDescent="0.3">
      <c r="A231" s="13" t="s">
        <v>226</v>
      </c>
      <c r="B231" s="13" t="s">
        <v>199</v>
      </c>
      <c r="C231" s="13" t="s">
        <v>264</v>
      </c>
      <c r="D231" s="34" t="s">
        <v>232</v>
      </c>
      <c r="E231" s="23" t="s">
        <v>220</v>
      </c>
      <c r="F231" s="23">
        <v>4350</v>
      </c>
      <c r="G231" s="22">
        <v>0.67276060000000004</v>
      </c>
      <c r="H231" s="22">
        <v>0.62340640000000003</v>
      </c>
      <c r="I231" s="22">
        <v>0.59876300000000005</v>
      </c>
      <c r="J231" s="22">
        <v>0.57410799999999995</v>
      </c>
      <c r="K231" s="22">
        <v>0.58973310000000001</v>
      </c>
      <c r="L231" s="22">
        <v>0.65604410000000002</v>
      </c>
      <c r="M231" s="22">
        <v>0.75969929999999997</v>
      </c>
      <c r="N231" s="22">
        <v>0.82390399999999997</v>
      </c>
      <c r="O231" s="22">
        <v>0.77632049999999997</v>
      </c>
      <c r="P231" s="22">
        <v>0.70118000000000003</v>
      </c>
      <c r="Q231" s="22">
        <v>0.65124040000000005</v>
      </c>
      <c r="R231" s="22">
        <v>0.60479020000000006</v>
      </c>
      <c r="S231" s="22">
        <v>0.59070579999999995</v>
      </c>
      <c r="T231" s="22">
        <v>0.61458869999999999</v>
      </c>
      <c r="U231" s="22">
        <v>0.63671900000000003</v>
      </c>
      <c r="V231" s="22">
        <v>0.73074470000000002</v>
      </c>
      <c r="W231" s="22">
        <v>0.90327939999999995</v>
      </c>
      <c r="X231" s="22">
        <v>1.1812780000000001</v>
      </c>
      <c r="Y231" s="22">
        <v>1.2672270000000001</v>
      </c>
      <c r="Z231" s="22">
        <v>1.252238</v>
      </c>
      <c r="AA231" s="22">
        <v>1.1986110000000001</v>
      </c>
      <c r="AB231" s="22">
        <v>1.0891010000000001</v>
      </c>
      <c r="AC231" s="22">
        <v>0.9396909</v>
      </c>
      <c r="AD231" s="22">
        <v>0.7883713</v>
      </c>
      <c r="AE231" s="22">
        <v>-7.9011200000000004E-2</v>
      </c>
      <c r="AF231" s="22">
        <v>-8.3656700000000001E-2</v>
      </c>
      <c r="AG231" s="22">
        <v>-6.83251E-2</v>
      </c>
      <c r="AH231" s="22">
        <v>-7.1775500000000006E-2</v>
      </c>
      <c r="AI231" s="22">
        <v>-5.09007E-2</v>
      </c>
      <c r="AJ231" s="22">
        <v>-2.7769100000000001E-2</v>
      </c>
      <c r="AK231" s="22">
        <v>-2.12216E-2</v>
      </c>
      <c r="AL231" s="22">
        <v>-1.1011E-3</v>
      </c>
      <c r="AM231" s="22">
        <v>4.3959999999999997E-3</v>
      </c>
      <c r="AN231" s="22">
        <v>-7.9019999999999993E-3</v>
      </c>
      <c r="AO231" s="22">
        <v>-2.0349699999999998E-2</v>
      </c>
      <c r="AP231" s="22">
        <v>-3.7266800000000003E-2</v>
      </c>
      <c r="AQ231" s="22">
        <v>-3.1388399999999997E-2</v>
      </c>
      <c r="AR231" s="22">
        <v>-1.2434199999999999E-2</v>
      </c>
      <c r="AS231" s="22">
        <v>-2.3403E-3</v>
      </c>
      <c r="AT231" s="22">
        <v>1.52617E-2</v>
      </c>
      <c r="AU231" s="22">
        <v>3.1608499999999998E-2</v>
      </c>
      <c r="AV231" s="22">
        <v>1.5346E-2</v>
      </c>
      <c r="AW231" s="22">
        <v>1.3910199999999999E-2</v>
      </c>
      <c r="AX231" s="22">
        <v>8.7188000000000005E-3</v>
      </c>
      <c r="AY231" s="22">
        <v>-2.5249000000000001E-3</v>
      </c>
      <c r="AZ231" s="22">
        <v>-3.89672E-2</v>
      </c>
      <c r="BA231" s="22">
        <v>-4.6933000000000002E-2</v>
      </c>
      <c r="BB231" s="22">
        <v>-3.8557099999999997E-2</v>
      </c>
      <c r="BC231" s="22">
        <v>-6.4067799999999994E-2</v>
      </c>
      <c r="BD231" s="22">
        <v>-6.8691699999999994E-2</v>
      </c>
      <c r="BE231" s="22">
        <v>-5.4038099999999999E-2</v>
      </c>
      <c r="BF231" s="22">
        <v>-5.8653999999999998E-2</v>
      </c>
      <c r="BG231" s="22">
        <v>-3.7860999999999999E-2</v>
      </c>
      <c r="BH231" s="22">
        <v>-1.5043000000000001E-2</v>
      </c>
      <c r="BI231" s="22">
        <v>-8.2313999999999998E-3</v>
      </c>
      <c r="BJ231" s="22">
        <v>1.39031E-2</v>
      </c>
      <c r="BK231" s="22">
        <v>2.0443900000000001E-2</v>
      </c>
      <c r="BL231" s="22">
        <v>7.2246000000000003E-3</v>
      </c>
      <c r="BM231" s="22">
        <v>-5.509E-3</v>
      </c>
      <c r="BN231" s="22">
        <v>-2.26646E-2</v>
      </c>
      <c r="BO231" s="22">
        <v>-1.7302700000000001E-2</v>
      </c>
      <c r="BP231" s="22">
        <v>1.2681999999999999E-3</v>
      </c>
      <c r="BQ231" s="22">
        <v>1.1146100000000001E-2</v>
      </c>
      <c r="BR231" s="22">
        <v>2.8373599999999999E-2</v>
      </c>
      <c r="BS231" s="22">
        <v>4.6108499999999997E-2</v>
      </c>
      <c r="BT231" s="22">
        <v>3.16221E-2</v>
      </c>
      <c r="BU231" s="22">
        <v>3.2498899999999997E-2</v>
      </c>
      <c r="BV231" s="22">
        <v>2.8160299999999999E-2</v>
      </c>
      <c r="BW231" s="22">
        <v>1.6589400000000001E-2</v>
      </c>
      <c r="BX231" s="22">
        <v>-2.21949E-2</v>
      </c>
      <c r="BY231" s="22">
        <v>-3.0987399999999998E-2</v>
      </c>
      <c r="BZ231" s="22">
        <v>-2.46281E-2</v>
      </c>
      <c r="CA231" s="22">
        <v>-5.3718099999999998E-2</v>
      </c>
      <c r="CB231" s="22">
        <v>-5.8326999999999997E-2</v>
      </c>
      <c r="CC231" s="22">
        <v>-4.4143099999999998E-2</v>
      </c>
      <c r="CD231" s="22">
        <v>-4.9566100000000002E-2</v>
      </c>
      <c r="CE231" s="22">
        <v>-2.8829799999999999E-2</v>
      </c>
      <c r="CF231" s="22">
        <v>-6.2288999999999999E-3</v>
      </c>
      <c r="CG231" s="22">
        <v>7.6550000000000001E-4</v>
      </c>
      <c r="CH231" s="22">
        <v>2.4294900000000001E-2</v>
      </c>
      <c r="CI231" s="22">
        <v>3.1558599999999999E-2</v>
      </c>
      <c r="CJ231" s="22">
        <v>1.77013E-2</v>
      </c>
      <c r="CK231" s="22">
        <v>4.7695999999999997E-3</v>
      </c>
      <c r="CL231" s="22">
        <v>-1.25512E-2</v>
      </c>
      <c r="CM231" s="22">
        <v>-7.5468999999999996E-3</v>
      </c>
      <c r="CN231" s="22">
        <v>1.0758500000000001E-2</v>
      </c>
      <c r="CO231" s="22">
        <v>2.04867E-2</v>
      </c>
      <c r="CP231" s="22">
        <v>3.7454800000000003E-2</v>
      </c>
      <c r="CQ231" s="22">
        <v>5.6151100000000002E-2</v>
      </c>
      <c r="CR231" s="22">
        <v>4.2894799999999997E-2</v>
      </c>
      <c r="CS231" s="22">
        <v>4.5373499999999997E-2</v>
      </c>
      <c r="CT231" s="22">
        <v>4.1625500000000003E-2</v>
      </c>
      <c r="CU231" s="22">
        <v>2.9827800000000002E-2</v>
      </c>
      <c r="CV231" s="22">
        <v>-1.0578499999999999E-2</v>
      </c>
      <c r="CW231" s="22">
        <v>-1.9943499999999999E-2</v>
      </c>
      <c r="CX231" s="22">
        <v>-1.4981E-2</v>
      </c>
      <c r="CY231" s="22">
        <v>-4.3368400000000001E-2</v>
      </c>
      <c r="CZ231" s="22">
        <v>-4.7962200000000003E-2</v>
      </c>
      <c r="DA231" s="22">
        <v>-3.4248000000000001E-2</v>
      </c>
      <c r="DB231" s="22">
        <v>-4.0478199999999999E-2</v>
      </c>
      <c r="DC231" s="22">
        <v>-1.97985E-2</v>
      </c>
      <c r="DD231" s="22">
        <v>2.5852000000000002E-3</v>
      </c>
      <c r="DE231" s="22">
        <v>9.7625000000000003E-3</v>
      </c>
      <c r="DF231" s="22">
        <v>3.4686700000000001E-2</v>
      </c>
      <c r="DG231" s="22">
        <v>4.2673299999999997E-2</v>
      </c>
      <c r="DH231" s="22">
        <v>2.8177899999999999E-2</v>
      </c>
      <c r="DI231" s="22">
        <v>1.5048199999999999E-2</v>
      </c>
      <c r="DJ231" s="22">
        <v>-2.4377999999999999E-3</v>
      </c>
      <c r="DK231" s="22">
        <v>2.2089000000000002E-3</v>
      </c>
      <c r="DL231" s="22">
        <v>2.0248700000000001E-2</v>
      </c>
      <c r="DM231" s="22">
        <v>2.9827300000000001E-2</v>
      </c>
      <c r="DN231" s="22">
        <v>4.6536099999999997E-2</v>
      </c>
      <c r="DO231" s="22">
        <v>6.6193799999999997E-2</v>
      </c>
      <c r="DP231" s="22">
        <v>5.41675E-2</v>
      </c>
      <c r="DQ231" s="22">
        <v>5.8248000000000001E-2</v>
      </c>
      <c r="DR231" s="22">
        <v>5.5090600000000003E-2</v>
      </c>
      <c r="DS231" s="22">
        <v>4.3066300000000002E-2</v>
      </c>
      <c r="DT231" s="22">
        <v>1.0379E-3</v>
      </c>
      <c r="DU231" s="22">
        <v>-8.8996000000000006E-3</v>
      </c>
      <c r="DV231" s="22">
        <v>-5.3337999999999997E-3</v>
      </c>
      <c r="DW231" s="22">
        <v>-2.8424999999999999E-2</v>
      </c>
      <c r="DX231" s="22">
        <v>-3.2997199999999997E-2</v>
      </c>
      <c r="DY231" s="22">
        <v>-1.9961E-2</v>
      </c>
      <c r="DZ231" s="22">
        <v>-2.7356700000000001E-2</v>
      </c>
      <c r="EA231" s="22">
        <v>-6.7589E-3</v>
      </c>
      <c r="EB231" s="22">
        <v>1.5311399999999999E-2</v>
      </c>
      <c r="EC231" s="22">
        <v>2.2752600000000001E-2</v>
      </c>
      <c r="ED231" s="22">
        <v>4.96908E-2</v>
      </c>
      <c r="EE231" s="22">
        <v>5.8721200000000001E-2</v>
      </c>
      <c r="EF231" s="22">
        <v>4.3304500000000003E-2</v>
      </c>
      <c r="EG231" s="22">
        <v>2.98888E-2</v>
      </c>
      <c r="EH231" s="22">
        <v>1.2164400000000001E-2</v>
      </c>
      <c r="EI231" s="22">
        <v>1.6294699999999999E-2</v>
      </c>
      <c r="EJ231" s="22">
        <v>3.3951200000000001E-2</v>
      </c>
      <c r="EK231" s="22">
        <v>4.3313699999999997E-2</v>
      </c>
      <c r="EL231" s="22">
        <v>5.9647899999999997E-2</v>
      </c>
      <c r="EM231" s="22">
        <v>8.0693799999999996E-2</v>
      </c>
      <c r="EN231" s="22">
        <v>7.0443599999999995E-2</v>
      </c>
      <c r="EO231" s="22">
        <v>7.6836699999999994E-2</v>
      </c>
      <c r="EP231" s="22">
        <v>7.4532200000000007E-2</v>
      </c>
      <c r="EQ231" s="22">
        <v>6.2180600000000003E-2</v>
      </c>
      <c r="ER231" s="22">
        <v>1.7810200000000002E-2</v>
      </c>
      <c r="ES231" s="22">
        <v>7.0460000000000002E-3</v>
      </c>
      <c r="ET231" s="22">
        <v>8.5950999999999996E-3</v>
      </c>
      <c r="EU231" s="22">
        <v>52.076540000000001</v>
      </c>
      <c r="EV231" s="22">
        <v>51.615630000000003</v>
      </c>
      <c r="EW231" s="22">
        <v>51.312669999999997</v>
      </c>
      <c r="EX231" s="22">
        <v>50.642530000000001</v>
      </c>
      <c r="EY231" s="22">
        <v>50.926519999999996</v>
      </c>
      <c r="EZ231" s="22">
        <v>50.621549999999999</v>
      </c>
      <c r="FA231" s="22">
        <v>49.837420000000002</v>
      </c>
      <c r="FB231" s="22">
        <v>49.667409999999997</v>
      </c>
      <c r="FC231" s="22">
        <v>53.540030000000002</v>
      </c>
      <c r="FD231" s="22">
        <v>57.952579999999998</v>
      </c>
      <c r="FE231" s="22">
        <v>61.592849999999999</v>
      </c>
      <c r="FF231" s="22">
        <v>63.939599999999999</v>
      </c>
      <c r="FG231" s="22">
        <v>65.349829999999997</v>
      </c>
      <c r="FH231" s="22">
        <v>65.598240000000004</v>
      </c>
      <c r="FI231" s="22">
        <v>64.992940000000004</v>
      </c>
      <c r="FJ231" s="22">
        <v>63.593119999999999</v>
      </c>
      <c r="FK231" s="22">
        <v>61.803350000000002</v>
      </c>
      <c r="FL231" s="22">
        <v>58.832169999999998</v>
      </c>
      <c r="FM231" s="22">
        <v>56.957250000000002</v>
      </c>
      <c r="FN231" s="22">
        <v>55.154800000000002</v>
      </c>
      <c r="FO231" s="22">
        <v>54.456189999999999</v>
      </c>
      <c r="FP231" s="22">
        <v>54.223689999999998</v>
      </c>
      <c r="FQ231" s="22">
        <v>53.080599999999997</v>
      </c>
      <c r="FR231" s="22">
        <v>52.377499999999998</v>
      </c>
      <c r="FS231" s="22">
        <v>0.2881746</v>
      </c>
      <c r="FT231" s="22">
        <v>1.2422300000000001E-2</v>
      </c>
      <c r="FU231" s="22">
        <v>2.0307200000000001E-2</v>
      </c>
    </row>
    <row r="232" spans="1:177" x14ac:dyDescent="0.3">
      <c r="A232" s="13" t="s">
        <v>226</v>
      </c>
      <c r="B232" s="13" t="s">
        <v>199</v>
      </c>
      <c r="C232" s="13" t="s">
        <v>264</v>
      </c>
      <c r="D232" s="34" t="s">
        <v>232</v>
      </c>
      <c r="E232" s="23" t="s">
        <v>221</v>
      </c>
      <c r="F232" s="23">
        <v>3064</v>
      </c>
      <c r="G232" s="22">
        <v>0.70445840000000004</v>
      </c>
      <c r="H232" s="22">
        <v>0.64131349999999998</v>
      </c>
      <c r="I232" s="22">
        <v>0.60510929999999996</v>
      </c>
      <c r="J232" s="22">
        <v>0.60630229999999996</v>
      </c>
      <c r="K232" s="22">
        <v>0.64116200000000001</v>
      </c>
      <c r="L232" s="22">
        <v>0.70725510000000003</v>
      </c>
      <c r="M232" s="22">
        <v>0.83415530000000004</v>
      </c>
      <c r="N232" s="22">
        <v>0.84442589999999995</v>
      </c>
      <c r="O232" s="22">
        <v>0.73637260000000004</v>
      </c>
      <c r="P232" s="22">
        <v>0.61026360000000002</v>
      </c>
      <c r="Q232" s="22">
        <v>0.53196019999999999</v>
      </c>
      <c r="R232" s="22">
        <v>0.46046320000000002</v>
      </c>
      <c r="S232" s="22">
        <v>0.45080880000000001</v>
      </c>
      <c r="T232" s="22">
        <v>0.4826048</v>
      </c>
      <c r="U232" s="22">
        <v>0.55608900000000006</v>
      </c>
      <c r="V232" s="22">
        <v>0.70042320000000002</v>
      </c>
      <c r="W232" s="22">
        <v>0.92379739999999999</v>
      </c>
      <c r="X232" s="22">
        <v>1.201209</v>
      </c>
      <c r="Y232" s="22">
        <v>1.2626580000000001</v>
      </c>
      <c r="Z232" s="22">
        <v>1.2650269999999999</v>
      </c>
      <c r="AA232" s="22">
        <v>1.225088</v>
      </c>
      <c r="AB232" s="22">
        <v>1.1174299999999999</v>
      </c>
      <c r="AC232" s="22">
        <v>0.96372060000000004</v>
      </c>
      <c r="AD232" s="22">
        <v>0.82178910000000005</v>
      </c>
      <c r="AE232" s="22">
        <v>-7.8908000000000006E-2</v>
      </c>
      <c r="AF232" s="22">
        <v>-8.2891800000000002E-2</v>
      </c>
      <c r="AG232" s="22">
        <v>-6.9286299999999995E-2</v>
      </c>
      <c r="AH232" s="22">
        <v>-5.3635000000000002E-2</v>
      </c>
      <c r="AI232" s="22">
        <v>-3.15169E-2</v>
      </c>
      <c r="AJ232" s="22">
        <v>-4.5750699999999998E-2</v>
      </c>
      <c r="AK232" s="22">
        <v>-3.4639799999999998E-2</v>
      </c>
      <c r="AL232" s="22">
        <v>-2.70274E-2</v>
      </c>
      <c r="AM232" s="22">
        <v>-1.8697999999999999E-2</v>
      </c>
      <c r="AN232" s="22">
        <v>-2.62375E-2</v>
      </c>
      <c r="AO232" s="22">
        <v>-1.8763999999999999E-2</v>
      </c>
      <c r="AP232" s="22">
        <v>-3.4676499999999999E-2</v>
      </c>
      <c r="AQ232" s="22">
        <v>-2.86743E-2</v>
      </c>
      <c r="AR232" s="22">
        <v>-2.55296E-2</v>
      </c>
      <c r="AS232" s="22">
        <v>-2.9097000000000001E-2</v>
      </c>
      <c r="AT232" s="22">
        <v>1.9453999999999999E-3</v>
      </c>
      <c r="AU232" s="22">
        <v>2.28912E-2</v>
      </c>
      <c r="AV232" s="22">
        <v>3.20398E-2</v>
      </c>
      <c r="AW232" s="22">
        <v>3.6306699999999997E-2</v>
      </c>
      <c r="AX232" s="22">
        <v>4.44815E-2</v>
      </c>
      <c r="AY232" s="22">
        <v>4.5897899999999998E-2</v>
      </c>
      <c r="AZ232" s="22">
        <v>-7.0082E-3</v>
      </c>
      <c r="BA232" s="22">
        <v>-2.4892600000000001E-2</v>
      </c>
      <c r="BB232" s="22">
        <v>-3.5493299999999998E-2</v>
      </c>
      <c r="BC232" s="22">
        <v>-5.9748599999999999E-2</v>
      </c>
      <c r="BD232" s="22">
        <v>-6.3991500000000007E-2</v>
      </c>
      <c r="BE232" s="22">
        <v>-5.1539599999999998E-2</v>
      </c>
      <c r="BF232" s="22">
        <v>-3.6635500000000001E-2</v>
      </c>
      <c r="BG232" s="22">
        <v>-1.34953E-2</v>
      </c>
      <c r="BH232" s="22">
        <v>-2.7626899999999999E-2</v>
      </c>
      <c r="BI232" s="22">
        <v>-1.6511399999999999E-2</v>
      </c>
      <c r="BJ232" s="22">
        <v>-7.7809999999999997E-3</v>
      </c>
      <c r="BK232" s="22">
        <v>-4.2410000000000001E-4</v>
      </c>
      <c r="BL232" s="22">
        <v>-9.8452999999999995E-3</v>
      </c>
      <c r="BM232" s="22">
        <v>-2.6243E-3</v>
      </c>
      <c r="BN232" s="22">
        <v>-1.87172E-2</v>
      </c>
      <c r="BO232" s="22">
        <v>-1.3346E-2</v>
      </c>
      <c r="BP232" s="22">
        <v>-9.7009999999999996E-3</v>
      </c>
      <c r="BQ232" s="22">
        <v>-1.2783900000000001E-2</v>
      </c>
      <c r="BR232" s="22">
        <v>1.8213199999999999E-2</v>
      </c>
      <c r="BS232" s="22">
        <v>4.0479500000000002E-2</v>
      </c>
      <c r="BT232" s="22">
        <v>5.0573800000000002E-2</v>
      </c>
      <c r="BU232" s="22">
        <v>5.4673800000000002E-2</v>
      </c>
      <c r="BV232" s="22">
        <v>6.4044000000000004E-2</v>
      </c>
      <c r="BW232" s="22">
        <v>6.4788200000000004E-2</v>
      </c>
      <c r="BX232" s="22">
        <v>1.26791E-2</v>
      </c>
      <c r="BY232" s="22">
        <v>-6.8694999999999997E-3</v>
      </c>
      <c r="BZ232" s="22">
        <v>-1.72561E-2</v>
      </c>
      <c r="CA232" s="22">
        <v>-4.6478899999999997E-2</v>
      </c>
      <c r="CB232" s="22">
        <v>-5.0901099999999998E-2</v>
      </c>
      <c r="CC232" s="22">
        <v>-3.92483E-2</v>
      </c>
      <c r="CD232" s="22">
        <v>-2.48617E-2</v>
      </c>
      <c r="CE232" s="22">
        <v>-1.0135999999999999E-3</v>
      </c>
      <c r="CF232" s="22">
        <v>-1.5074499999999999E-2</v>
      </c>
      <c r="CG232" s="22">
        <v>-3.9557999999999998E-3</v>
      </c>
      <c r="CH232" s="22">
        <v>5.5490000000000001E-3</v>
      </c>
      <c r="CI232" s="22">
        <v>1.2232399999999999E-2</v>
      </c>
      <c r="CJ232" s="22">
        <v>1.5077999999999999E-3</v>
      </c>
      <c r="CK232" s="22">
        <v>8.5541000000000002E-3</v>
      </c>
      <c r="CL232" s="22">
        <v>-7.6638000000000001E-3</v>
      </c>
      <c r="CM232" s="22">
        <v>-2.7296999999999998E-3</v>
      </c>
      <c r="CN232" s="22">
        <v>1.2618E-3</v>
      </c>
      <c r="CO232" s="22">
        <v>-1.4855000000000001E-3</v>
      </c>
      <c r="CP232" s="22">
        <v>2.9480300000000001E-2</v>
      </c>
      <c r="CQ232" s="22">
        <v>5.2661199999999998E-2</v>
      </c>
      <c r="CR232" s="22">
        <v>6.3410300000000003E-2</v>
      </c>
      <c r="CS232" s="22">
        <v>6.7394800000000005E-2</v>
      </c>
      <c r="CT232" s="22">
        <v>7.7592999999999995E-2</v>
      </c>
      <c r="CU232" s="22">
        <v>7.7871499999999996E-2</v>
      </c>
      <c r="CV232" s="22">
        <v>2.6314500000000001E-2</v>
      </c>
      <c r="CW232" s="22">
        <v>5.6131999999999996E-3</v>
      </c>
      <c r="CX232" s="22">
        <v>-4.6251E-3</v>
      </c>
      <c r="CY232" s="22">
        <v>-3.3209099999999998E-2</v>
      </c>
      <c r="CZ232" s="22">
        <v>-3.7810799999999999E-2</v>
      </c>
      <c r="DA232" s="22">
        <v>-2.6957100000000001E-2</v>
      </c>
      <c r="DB232" s="22">
        <v>-1.30878E-2</v>
      </c>
      <c r="DC232" s="22">
        <v>1.14681E-2</v>
      </c>
      <c r="DD232" s="22">
        <v>-2.5219999999999999E-3</v>
      </c>
      <c r="DE232" s="22">
        <v>8.5997999999999995E-3</v>
      </c>
      <c r="DF232" s="22">
        <v>1.8879E-2</v>
      </c>
      <c r="DG232" s="22">
        <v>2.4888799999999999E-2</v>
      </c>
      <c r="DH232" s="22">
        <v>1.28609E-2</v>
      </c>
      <c r="DI232" s="22">
        <v>1.97325E-2</v>
      </c>
      <c r="DJ232" s="22">
        <v>3.3896999999999998E-3</v>
      </c>
      <c r="DK232" s="22">
        <v>7.8866000000000006E-3</v>
      </c>
      <c r="DL232" s="22">
        <v>1.22246E-2</v>
      </c>
      <c r="DM232" s="22">
        <v>9.8128999999999994E-3</v>
      </c>
      <c r="DN232" s="22">
        <v>4.0747400000000003E-2</v>
      </c>
      <c r="DO232" s="22">
        <v>6.4842800000000006E-2</v>
      </c>
      <c r="DP232" s="22">
        <v>7.6246900000000006E-2</v>
      </c>
      <c r="DQ232" s="22">
        <v>8.0115800000000001E-2</v>
      </c>
      <c r="DR232" s="22">
        <v>9.1141899999999998E-2</v>
      </c>
      <c r="DS232" s="22">
        <v>9.0954800000000002E-2</v>
      </c>
      <c r="DT232" s="22">
        <v>3.9949900000000003E-2</v>
      </c>
      <c r="DU232" s="22">
        <v>1.8096000000000001E-2</v>
      </c>
      <c r="DV232" s="22">
        <v>8.0058000000000004E-3</v>
      </c>
      <c r="DW232" s="22">
        <v>-1.40497E-2</v>
      </c>
      <c r="DX232" s="22">
        <v>-1.89105E-2</v>
      </c>
      <c r="DY232" s="22">
        <v>-9.2104000000000005E-3</v>
      </c>
      <c r="DZ232" s="22">
        <v>3.9116999999999997E-3</v>
      </c>
      <c r="EA232" s="22">
        <v>2.9489700000000001E-2</v>
      </c>
      <c r="EB232" s="22">
        <v>1.56017E-2</v>
      </c>
      <c r="EC232" s="22">
        <v>2.6728200000000001E-2</v>
      </c>
      <c r="ED232" s="22">
        <v>3.81255E-2</v>
      </c>
      <c r="EE232" s="22">
        <v>4.3162699999999998E-2</v>
      </c>
      <c r="EF232" s="22">
        <v>2.9253100000000001E-2</v>
      </c>
      <c r="EG232" s="22">
        <v>3.5872300000000003E-2</v>
      </c>
      <c r="EH232" s="22">
        <v>1.9349000000000002E-2</v>
      </c>
      <c r="EI232" s="22">
        <v>2.32149E-2</v>
      </c>
      <c r="EJ232" s="22">
        <v>2.80532E-2</v>
      </c>
      <c r="EK232" s="22">
        <v>2.6126E-2</v>
      </c>
      <c r="EL232" s="22">
        <v>5.7015299999999998E-2</v>
      </c>
      <c r="EM232" s="22">
        <v>8.2431199999999996E-2</v>
      </c>
      <c r="EN232" s="22">
        <v>9.4780799999999998E-2</v>
      </c>
      <c r="EO232" s="22">
        <v>9.8482899999999998E-2</v>
      </c>
      <c r="EP232" s="22">
        <v>0.1107045</v>
      </c>
      <c r="EQ232" s="22">
        <v>0.1098451</v>
      </c>
      <c r="ER232" s="22">
        <v>5.9637299999999997E-2</v>
      </c>
      <c r="ES232" s="22">
        <v>3.6119100000000001E-2</v>
      </c>
      <c r="ET232" s="22">
        <v>2.6242999999999999E-2</v>
      </c>
      <c r="EU232" s="22">
        <v>43.384059999999998</v>
      </c>
      <c r="EV232" s="22">
        <v>42.3902</v>
      </c>
      <c r="EW232" s="22">
        <v>41.690860000000001</v>
      </c>
      <c r="EX232" s="22">
        <v>41.594169999999998</v>
      </c>
      <c r="EY232" s="22">
        <v>41.616059999999997</v>
      </c>
      <c r="EZ232" s="22">
        <v>40.974960000000003</v>
      </c>
      <c r="FA232" s="22">
        <v>41.026020000000003</v>
      </c>
      <c r="FB232" s="22">
        <v>41.518749999999997</v>
      </c>
      <c r="FC232" s="22">
        <v>45.873600000000003</v>
      </c>
      <c r="FD232" s="22">
        <v>53.369630000000001</v>
      </c>
      <c r="FE232" s="22">
        <v>59.356380000000001</v>
      </c>
      <c r="FF232" s="22">
        <v>62.212980000000002</v>
      </c>
      <c r="FG232" s="22">
        <v>63.856699999999996</v>
      </c>
      <c r="FH232" s="22">
        <v>64.598749999999995</v>
      </c>
      <c r="FI232" s="22">
        <v>64.31223</v>
      </c>
      <c r="FJ232" s="22">
        <v>63.515700000000002</v>
      </c>
      <c r="FK232" s="22">
        <v>60.92304</v>
      </c>
      <c r="FL232" s="22">
        <v>54.91666</v>
      </c>
      <c r="FM232" s="22">
        <v>52.052869999999999</v>
      </c>
      <c r="FN232" s="22">
        <v>49.456020000000002</v>
      </c>
      <c r="FO232" s="22">
        <v>48.110819999999997</v>
      </c>
      <c r="FP232" s="22">
        <v>47.013480000000001</v>
      </c>
      <c r="FQ232" s="22">
        <v>45.871650000000002</v>
      </c>
      <c r="FR232" s="22">
        <v>44.704740000000001</v>
      </c>
      <c r="FS232" s="22">
        <v>0.37040790000000001</v>
      </c>
      <c r="FT232" s="22">
        <v>1.5280699999999999E-2</v>
      </c>
      <c r="FU232" s="22">
        <v>2.1451700000000001E-2</v>
      </c>
    </row>
    <row r="233" spans="1:177" x14ac:dyDescent="0.3">
      <c r="A233" s="13" t="s">
        <v>226</v>
      </c>
      <c r="B233" s="13" t="s">
        <v>199</v>
      </c>
      <c r="C233" s="13" t="s">
        <v>264</v>
      </c>
      <c r="D233" s="34" t="s">
        <v>244</v>
      </c>
      <c r="E233" s="23" t="s">
        <v>219</v>
      </c>
      <c r="F233" s="23">
        <v>7414</v>
      </c>
      <c r="G233" s="22">
        <v>0.62298430000000005</v>
      </c>
      <c r="H233" s="22">
        <v>0.56998870000000001</v>
      </c>
      <c r="I233" s="22">
        <v>0.54929139999999999</v>
      </c>
      <c r="J233" s="22">
        <v>0.53753169999999995</v>
      </c>
      <c r="K233" s="22">
        <v>0.55667699999999998</v>
      </c>
      <c r="L233" s="22">
        <v>0.62971100000000002</v>
      </c>
      <c r="M233" s="22">
        <v>0.76187870000000002</v>
      </c>
      <c r="N233" s="22">
        <v>0.73316809999999999</v>
      </c>
      <c r="O233" s="22">
        <v>0.65160309999999999</v>
      </c>
      <c r="P233" s="22">
        <v>0.63774019999999998</v>
      </c>
      <c r="Q233" s="22">
        <v>0.64675300000000002</v>
      </c>
      <c r="R233" s="22">
        <v>0.63733249999999997</v>
      </c>
      <c r="S233" s="22">
        <v>0.70338719999999999</v>
      </c>
      <c r="T233" s="22">
        <v>0.75156900000000004</v>
      </c>
      <c r="U233" s="22">
        <v>0.78000210000000003</v>
      </c>
      <c r="V233" s="22">
        <v>0.8721854</v>
      </c>
      <c r="W233" s="22">
        <v>1.0312680000000001</v>
      </c>
      <c r="X233" s="22">
        <v>1.1972419999999999</v>
      </c>
      <c r="Y233" s="22">
        <v>1.2317560000000001</v>
      </c>
      <c r="Z233" s="22">
        <v>1.2054370000000001</v>
      </c>
      <c r="AA233" s="22">
        <v>1.1639029999999999</v>
      </c>
      <c r="AB233" s="22">
        <v>1.0363960000000001</v>
      </c>
      <c r="AC233" s="22">
        <v>0.88434679999999999</v>
      </c>
      <c r="AD233" s="22">
        <v>0.74228859999999997</v>
      </c>
      <c r="AE233" s="22">
        <v>-5.8484000000000001E-2</v>
      </c>
      <c r="AF233" s="22">
        <v>-7.1249400000000004E-2</v>
      </c>
      <c r="AG233" s="22">
        <v>-6.1464600000000001E-2</v>
      </c>
      <c r="AH233" s="22">
        <v>-5.33613E-2</v>
      </c>
      <c r="AI233" s="22">
        <v>-4.4195900000000003E-2</v>
      </c>
      <c r="AJ233" s="22">
        <v>-4.1349799999999999E-2</v>
      </c>
      <c r="AK233" s="22">
        <v>-3.2412999999999997E-2</v>
      </c>
      <c r="AL233" s="22">
        <v>-2.9269199999999999E-2</v>
      </c>
      <c r="AM233" s="22">
        <v>-1.93013E-2</v>
      </c>
      <c r="AN233" s="22">
        <v>-1.25775E-2</v>
      </c>
      <c r="AO233" s="22">
        <v>-2.6010399999999999E-2</v>
      </c>
      <c r="AP233" s="22">
        <v>-2.60605E-2</v>
      </c>
      <c r="AQ233" s="22">
        <v>-4.1898999999999999E-3</v>
      </c>
      <c r="AR233" s="22">
        <v>-1.17798E-2</v>
      </c>
      <c r="AS233" s="22">
        <v>-7.7615999999999996E-3</v>
      </c>
      <c r="AT233" s="22">
        <v>2.1873500000000001E-2</v>
      </c>
      <c r="AU233" s="22">
        <v>5.5010999999999997E-2</v>
      </c>
      <c r="AV233" s="22">
        <v>4.6160899999999998E-2</v>
      </c>
      <c r="AW233" s="22">
        <v>3.3025199999999998E-2</v>
      </c>
      <c r="AX233" s="22">
        <v>2.49792E-2</v>
      </c>
      <c r="AY233" s="22">
        <v>3.6055299999999998E-2</v>
      </c>
      <c r="AZ233" s="22">
        <v>3.1616999999999999E-3</v>
      </c>
      <c r="BA233" s="22">
        <v>-2.6744E-3</v>
      </c>
      <c r="BB233" s="22">
        <v>5.8699999999999996E-4</v>
      </c>
      <c r="BC233" s="22">
        <v>-4.6967299999999997E-2</v>
      </c>
      <c r="BD233" s="22">
        <v>-5.9500699999999997E-2</v>
      </c>
      <c r="BE233" s="22">
        <v>-5.0942599999999998E-2</v>
      </c>
      <c r="BF233" s="22">
        <v>-4.3442399999999999E-2</v>
      </c>
      <c r="BG233" s="22">
        <v>-3.4480999999999998E-2</v>
      </c>
      <c r="BH233" s="22">
        <v>-3.1991899999999997E-2</v>
      </c>
      <c r="BI233" s="22">
        <v>-2.2694200000000001E-2</v>
      </c>
      <c r="BJ233" s="22">
        <v>-1.8390500000000001E-2</v>
      </c>
      <c r="BK233" s="22">
        <v>-7.7615999999999996E-3</v>
      </c>
      <c r="BL233" s="22">
        <v>-9.4260000000000004E-4</v>
      </c>
      <c r="BM233" s="22">
        <v>-1.38659E-2</v>
      </c>
      <c r="BN233" s="22">
        <v>-1.3625399999999999E-2</v>
      </c>
      <c r="BO233" s="22">
        <v>8.0824999999999994E-3</v>
      </c>
      <c r="BP233" s="22">
        <v>1.3319E-3</v>
      </c>
      <c r="BQ233" s="22">
        <v>4.7035000000000002E-3</v>
      </c>
      <c r="BR233" s="22">
        <v>3.4701599999999999E-2</v>
      </c>
      <c r="BS233" s="22">
        <v>6.8135299999999996E-2</v>
      </c>
      <c r="BT233" s="22">
        <v>6.0661699999999999E-2</v>
      </c>
      <c r="BU233" s="22">
        <v>4.7366600000000002E-2</v>
      </c>
      <c r="BV233" s="22">
        <v>3.9159800000000002E-2</v>
      </c>
      <c r="BW233" s="22">
        <v>4.93602E-2</v>
      </c>
      <c r="BX233" s="22">
        <v>1.63231E-2</v>
      </c>
      <c r="BY233" s="22">
        <v>9.9086E-3</v>
      </c>
      <c r="BZ233" s="22">
        <v>1.1218799999999999E-2</v>
      </c>
      <c r="CA233" s="22">
        <v>-3.8990799999999999E-2</v>
      </c>
      <c r="CB233" s="22">
        <v>-5.1363600000000002E-2</v>
      </c>
      <c r="CC233" s="22">
        <v>-4.3655100000000002E-2</v>
      </c>
      <c r="CD233" s="22">
        <v>-3.65727E-2</v>
      </c>
      <c r="CE233" s="22">
        <v>-2.7752599999999999E-2</v>
      </c>
      <c r="CF233" s="22">
        <v>-2.5510600000000001E-2</v>
      </c>
      <c r="CG233" s="22">
        <v>-1.5963000000000001E-2</v>
      </c>
      <c r="CH233" s="22">
        <v>-1.0855999999999999E-2</v>
      </c>
      <c r="CI233" s="22">
        <v>2.308E-4</v>
      </c>
      <c r="CJ233" s="22">
        <v>7.1157E-3</v>
      </c>
      <c r="CK233" s="22">
        <v>-5.4546999999999998E-3</v>
      </c>
      <c r="CL233" s="22">
        <v>-5.0130000000000001E-3</v>
      </c>
      <c r="CM233" s="22">
        <v>1.6582400000000001E-2</v>
      </c>
      <c r="CN233" s="22">
        <v>1.0413E-2</v>
      </c>
      <c r="CO233" s="22">
        <v>1.33369E-2</v>
      </c>
      <c r="CP233" s="22">
        <v>4.3586300000000001E-2</v>
      </c>
      <c r="CQ233" s="22">
        <v>7.7225199999999994E-2</v>
      </c>
      <c r="CR233" s="22">
        <v>7.0704799999999998E-2</v>
      </c>
      <c r="CS233" s="22">
        <v>5.7299500000000003E-2</v>
      </c>
      <c r="CT233" s="22">
        <v>4.8981299999999998E-2</v>
      </c>
      <c r="CU233" s="22">
        <v>5.8575099999999998E-2</v>
      </c>
      <c r="CV233" s="22">
        <v>2.5438700000000002E-2</v>
      </c>
      <c r="CW233" s="22">
        <v>1.86237E-2</v>
      </c>
      <c r="CX233" s="22">
        <v>1.85823E-2</v>
      </c>
      <c r="CY233" s="22">
        <v>-3.1014400000000001E-2</v>
      </c>
      <c r="CZ233" s="22">
        <v>-4.3226500000000001E-2</v>
      </c>
      <c r="DA233" s="22">
        <v>-3.63676E-2</v>
      </c>
      <c r="DB233" s="22">
        <v>-2.9702900000000001E-2</v>
      </c>
      <c r="DC233" s="22">
        <v>-2.10241E-2</v>
      </c>
      <c r="DD233" s="22">
        <v>-1.9029299999999999E-2</v>
      </c>
      <c r="DE233" s="22">
        <v>-9.2318000000000001E-3</v>
      </c>
      <c r="DF233" s="22">
        <v>-3.3214E-3</v>
      </c>
      <c r="DG233" s="22">
        <v>8.2231000000000005E-3</v>
      </c>
      <c r="DH233" s="22">
        <v>1.5174E-2</v>
      </c>
      <c r="DI233" s="22">
        <v>2.9566000000000002E-3</v>
      </c>
      <c r="DJ233" s="22">
        <v>3.5994999999999998E-3</v>
      </c>
      <c r="DK233" s="22">
        <v>2.5082199999999999E-2</v>
      </c>
      <c r="DL233" s="22">
        <v>1.94942E-2</v>
      </c>
      <c r="DM233" s="22">
        <v>2.1970199999999999E-2</v>
      </c>
      <c r="DN233" s="22">
        <v>5.2470999999999997E-2</v>
      </c>
      <c r="DO233" s="22">
        <v>8.6315100000000006E-2</v>
      </c>
      <c r="DP233" s="22">
        <v>8.0748E-2</v>
      </c>
      <c r="DQ233" s="22">
        <v>6.7232299999999995E-2</v>
      </c>
      <c r="DR233" s="22">
        <v>5.8802800000000002E-2</v>
      </c>
      <c r="DS233" s="22">
        <v>6.7790100000000006E-2</v>
      </c>
      <c r="DT233" s="22">
        <v>3.4554399999999999E-2</v>
      </c>
      <c r="DU233" s="22">
        <v>2.7338700000000001E-2</v>
      </c>
      <c r="DV233" s="22">
        <v>2.5945900000000001E-2</v>
      </c>
      <c r="DW233" s="22">
        <v>-1.94977E-2</v>
      </c>
      <c r="DX233" s="22">
        <v>-3.14778E-2</v>
      </c>
      <c r="DY233" s="22">
        <v>-2.5845699999999999E-2</v>
      </c>
      <c r="DZ233" s="22">
        <v>-1.9784099999999999E-2</v>
      </c>
      <c r="EA233" s="22">
        <v>-1.13092E-2</v>
      </c>
      <c r="EB233" s="22">
        <v>-9.6714000000000001E-3</v>
      </c>
      <c r="EC233" s="22">
        <v>4.8700000000000002E-4</v>
      </c>
      <c r="ED233" s="22">
        <v>7.5573000000000003E-3</v>
      </c>
      <c r="EE233" s="22">
        <v>1.9762800000000001E-2</v>
      </c>
      <c r="EF233" s="22">
        <v>2.68089E-2</v>
      </c>
      <c r="EG233" s="22">
        <v>1.5101099999999999E-2</v>
      </c>
      <c r="EH233" s="22">
        <v>1.60345E-2</v>
      </c>
      <c r="EI233" s="22">
        <v>3.7354600000000002E-2</v>
      </c>
      <c r="EJ233" s="22">
        <v>3.26059E-2</v>
      </c>
      <c r="EK233" s="22">
        <v>3.4435399999999998E-2</v>
      </c>
      <c r="EL233" s="22">
        <v>6.5299099999999999E-2</v>
      </c>
      <c r="EM233" s="22">
        <v>9.9439399999999997E-2</v>
      </c>
      <c r="EN233" s="22">
        <v>9.5248799999999995E-2</v>
      </c>
      <c r="EO233" s="22">
        <v>8.1573699999999999E-2</v>
      </c>
      <c r="EP233" s="22">
        <v>7.2983400000000004E-2</v>
      </c>
      <c r="EQ233" s="22">
        <v>8.1095E-2</v>
      </c>
      <c r="ER233" s="22">
        <v>4.7715800000000003E-2</v>
      </c>
      <c r="ES233" s="22">
        <v>3.9921699999999997E-2</v>
      </c>
      <c r="ET233" s="22">
        <v>3.6577600000000002E-2</v>
      </c>
      <c r="EU233" s="22">
        <v>43.969760000000001</v>
      </c>
      <c r="EV233" s="22">
        <v>41.423900000000003</v>
      </c>
      <c r="EW233" s="22">
        <v>41.392539999999997</v>
      </c>
      <c r="EX233" s="22">
        <v>41.103610000000003</v>
      </c>
      <c r="EY233" s="22">
        <v>41.90016</v>
      </c>
      <c r="EZ233" s="22">
        <v>42.05771</v>
      </c>
      <c r="FA233" s="22">
        <v>40.661720000000003</v>
      </c>
      <c r="FB233" s="22">
        <v>39.803069999999998</v>
      </c>
      <c r="FC233" s="22">
        <v>47.118679999999998</v>
      </c>
      <c r="FD233" s="22">
        <v>57.585610000000003</v>
      </c>
      <c r="FE233" s="22">
        <v>59.283720000000002</v>
      </c>
      <c r="FF233" s="22">
        <v>60.86862</v>
      </c>
      <c r="FG233" s="22">
        <v>61.310510000000001</v>
      </c>
      <c r="FH233" s="22">
        <v>61.916809999999998</v>
      </c>
      <c r="FI233" s="22">
        <v>53.515419999999999</v>
      </c>
      <c r="FJ233" s="22">
        <v>52.527670000000001</v>
      </c>
      <c r="FK233" s="22">
        <v>52.924480000000003</v>
      </c>
      <c r="FL233" s="22">
        <v>53.475729999999999</v>
      </c>
      <c r="FM233" s="22">
        <v>53.88626</v>
      </c>
      <c r="FN233" s="22">
        <v>54.340409999999999</v>
      </c>
      <c r="FO233" s="22">
        <v>53.330440000000003</v>
      </c>
      <c r="FP233" s="22">
        <v>53.485700000000001</v>
      </c>
      <c r="FQ233" s="22">
        <v>54.468870000000003</v>
      </c>
      <c r="FR233" s="22">
        <v>56.26314</v>
      </c>
      <c r="FS233" s="22">
        <v>0.21691949999999999</v>
      </c>
      <c r="FT233" s="22">
        <v>9.5413000000000008E-3</v>
      </c>
      <c r="FU233" s="22">
        <v>1.50385E-2</v>
      </c>
    </row>
    <row r="234" spans="1:177" x14ac:dyDescent="0.3">
      <c r="A234" s="13" t="s">
        <v>226</v>
      </c>
      <c r="B234" s="13" t="s">
        <v>199</v>
      </c>
      <c r="C234" s="13" t="s">
        <v>264</v>
      </c>
      <c r="D234" s="34" t="s">
        <v>244</v>
      </c>
      <c r="E234" s="23" t="s">
        <v>220</v>
      </c>
      <c r="F234" s="23">
        <v>4350</v>
      </c>
      <c r="G234" s="22">
        <v>0.62729190000000001</v>
      </c>
      <c r="H234" s="22">
        <v>0.56858850000000005</v>
      </c>
      <c r="I234" s="22">
        <v>0.54199439999999999</v>
      </c>
      <c r="J234" s="22">
        <v>0.52820900000000004</v>
      </c>
      <c r="K234" s="22">
        <v>0.53711960000000003</v>
      </c>
      <c r="L234" s="22">
        <v>0.59654640000000003</v>
      </c>
      <c r="M234" s="22">
        <v>0.71481490000000003</v>
      </c>
      <c r="N234" s="22">
        <v>0.72630229999999996</v>
      </c>
      <c r="O234" s="22">
        <v>0.69169400000000003</v>
      </c>
      <c r="P234" s="22">
        <v>0.68732979999999999</v>
      </c>
      <c r="Q234" s="22">
        <v>0.66476919999999995</v>
      </c>
      <c r="R234" s="22">
        <v>0.65802669999999996</v>
      </c>
      <c r="S234" s="22">
        <v>0.71745000000000003</v>
      </c>
      <c r="T234" s="22">
        <v>0.75212420000000002</v>
      </c>
      <c r="U234" s="22">
        <v>0.77152359999999998</v>
      </c>
      <c r="V234" s="22">
        <v>0.85239109999999996</v>
      </c>
      <c r="W234" s="22">
        <v>0.99900169999999999</v>
      </c>
      <c r="X234" s="22">
        <v>1.172455</v>
      </c>
      <c r="Y234" s="22">
        <v>1.2294780000000001</v>
      </c>
      <c r="Z234" s="22">
        <v>1.1817820000000001</v>
      </c>
      <c r="AA234" s="22">
        <v>1.134881</v>
      </c>
      <c r="AB234" s="22">
        <v>1.02135</v>
      </c>
      <c r="AC234" s="22">
        <v>0.87556259999999997</v>
      </c>
      <c r="AD234" s="22">
        <v>0.73226840000000004</v>
      </c>
      <c r="AE234" s="22">
        <v>-5.2057199999999998E-2</v>
      </c>
      <c r="AF234" s="22">
        <v>-6.5746700000000005E-2</v>
      </c>
      <c r="AG234" s="22">
        <v>-6.11984E-2</v>
      </c>
      <c r="AH234" s="22">
        <v>-4.7327899999999999E-2</v>
      </c>
      <c r="AI234" s="22">
        <v>-3.9761900000000003E-2</v>
      </c>
      <c r="AJ234" s="22">
        <v>-3.71714E-2</v>
      </c>
      <c r="AK234" s="22">
        <v>-2.4225300000000002E-2</v>
      </c>
      <c r="AL234" s="22">
        <v>-1.7745299999999999E-2</v>
      </c>
      <c r="AM234" s="22">
        <v>-9.1305999999999991E-3</v>
      </c>
      <c r="AN234" s="22">
        <v>-4.5166E-3</v>
      </c>
      <c r="AO234" s="22">
        <v>-2.7704699999999999E-2</v>
      </c>
      <c r="AP234" s="22">
        <v>-2.5561E-2</v>
      </c>
      <c r="AQ234" s="22">
        <v>-5.6794000000000002E-3</v>
      </c>
      <c r="AR234" s="22">
        <v>-1.76417E-2</v>
      </c>
      <c r="AS234" s="22">
        <v>-3.7203000000000002E-3</v>
      </c>
      <c r="AT234" s="22">
        <v>2.1419799999999999E-2</v>
      </c>
      <c r="AU234" s="22">
        <v>5.0243200000000002E-2</v>
      </c>
      <c r="AV234" s="22">
        <v>5.0042099999999999E-2</v>
      </c>
      <c r="AW234" s="22">
        <v>4.1055599999999998E-2</v>
      </c>
      <c r="AX234" s="22">
        <v>6.0337999999999998E-3</v>
      </c>
      <c r="AY234" s="22">
        <v>1.8473799999999999E-2</v>
      </c>
      <c r="AZ234" s="22">
        <v>-6.4294E-3</v>
      </c>
      <c r="BA234" s="22">
        <v>-9.9836999999999999E-3</v>
      </c>
      <c r="BB234" s="22">
        <v>-2.9260000000000001E-4</v>
      </c>
      <c r="BC234" s="22">
        <v>-3.8824299999999999E-2</v>
      </c>
      <c r="BD234" s="22">
        <v>-5.2598499999999999E-2</v>
      </c>
      <c r="BE234" s="22">
        <v>-4.9412400000000002E-2</v>
      </c>
      <c r="BF234" s="22">
        <v>-3.6629200000000001E-2</v>
      </c>
      <c r="BG234" s="22">
        <v>-2.8953300000000001E-2</v>
      </c>
      <c r="BH234" s="22">
        <v>-2.6555499999999999E-2</v>
      </c>
      <c r="BI234" s="22">
        <v>-1.24972E-2</v>
      </c>
      <c r="BJ234" s="22">
        <v>-5.1714999999999999E-3</v>
      </c>
      <c r="BK234" s="22">
        <v>4.0216000000000002E-3</v>
      </c>
      <c r="BL234" s="22">
        <v>9.6437999999999992E-3</v>
      </c>
      <c r="BM234" s="22">
        <v>-1.2630300000000001E-2</v>
      </c>
      <c r="BN234" s="22">
        <v>-1.0444800000000001E-2</v>
      </c>
      <c r="BO234" s="22">
        <v>9.7812999999999997E-3</v>
      </c>
      <c r="BP234" s="22">
        <v>-1.4047E-3</v>
      </c>
      <c r="BQ234" s="22">
        <v>1.12461E-2</v>
      </c>
      <c r="BR234" s="22">
        <v>3.6376199999999997E-2</v>
      </c>
      <c r="BS234" s="22">
        <v>6.4884499999999998E-2</v>
      </c>
      <c r="BT234" s="22">
        <v>6.6985299999999998E-2</v>
      </c>
      <c r="BU234" s="22">
        <v>5.8868299999999998E-2</v>
      </c>
      <c r="BV234" s="22">
        <v>2.3456399999999999E-2</v>
      </c>
      <c r="BW234" s="22">
        <v>3.47417E-2</v>
      </c>
      <c r="BX234" s="22">
        <v>9.1537000000000007E-3</v>
      </c>
      <c r="BY234" s="22">
        <v>4.8471E-3</v>
      </c>
      <c r="BZ234" s="22">
        <v>1.18423E-2</v>
      </c>
      <c r="CA234" s="22">
        <v>-2.96592E-2</v>
      </c>
      <c r="CB234" s="22">
        <v>-4.3492000000000003E-2</v>
      </c>
      <c r="CC234" s="22">
        <v>-4.1249399999999999E-2</v>
      </c>
      <c r="CD234" s="22">
        <v>-2.92193E-2</v>
      </c>
      <c r="CE234" s="22">
        <v>-2.1467300000000002E-2</v>
      </c>
      <c r="CF234" s="22">
        <v>-1.9203000000000001E-2</v>
      </c>
      <c r="CG234" s="22">
        <v>-4.3743000000000002E-3</v>
      </c>
      <c r="CH234" s="22">
        <v>3.5371000000000001E-3</v>
      </c>
      <c r="CI234" s="22">
        <v>1.31308E-2</v>
      </c>
      <c r="CJ234" s="22">
        <v>1.9451300000000001E-2</v>
      </c>
      <c r="CK234" s="22">
        <v>-2.1898999999999998E-3</v>
      </c>
      <c r="CL234" s="22">
        <v>2.4600000000000002E-5</v>
      </c>
      <c r="CM234" s="22">
        <v>2.0489400000000001E-2</v>
      </c>
      <c r="CN234" s="22">
        <v>9.8410000000000008E-3</v>
      </c>
      <c r="CO234" s="22">
        <v>2.16119E-2</v>
      </c>
      <c r="CP234" s="22">
        <v>4.6734999999999999E-2</v>
      </c>
      <c r="CQ234" s="22">
        <v>7.5024999999999994E-2</v>
      </c>
      <c r="CR234" s="22">
        <v>7.8719999999999998E-2</v>
      </c>
      <c r="CS234" s="22">
        <v>7.1205400000000002E-2</v>
      </c>
      <c r="CT234" s="22">
        <v>3.5523300000000001E-2</v>
      </c>
      <c r="CU234" s="22">
        <v>4.6008800000000002E-2</v>
      </c>
      <c r="CV234" s="22">
        <v>1.9946499999999999E-2</v>
      </c>
      <c r="CW234" s="22">
        <v>1.5118899999999999E-2</v>
      </c>
      <c r="CX234" s="22">
        <v>2.0246799999999999E-2</v>
      </c>
      <c r="CY234" s="22">
        <v>-2.0494100000000001E-2</v>
      </c>
      <c r="CZ234" s="22">
        <v>-3.4385600000000002E-2</v>
      </c>
      <c r="DA234" s="22">
        <v>-3.3086400000000002E-2</v>
      </c>
      <c r="DB234" s="22">
        <v>-2.1809499999999999E-2</v>
      </c>
      <c r="DC234" s="22">
        <v>-1.39813E-2</v>
      </c>
      <c r="DD234" s="22">
        <v>-1.18505E-2</v>
      </c>
      <c r="DE234" s="22">
        <v>3.7485999999999999E-3</v>
      </c>
      <c r="DF234" s="22">
        <v>1.22457E-2</v>
      </c>
      <c r="DG234" s="22">
        <v>2.2240099999999999E-2</v>
      </c>
      <c r="DH234" s="22">
        <v>2.9258800000000001E-2</v>
      </c>
      <c r="DI234" s="22">
        <v>8.2506000000000003E-3</v>
      </c>
      <c r="DJ234" s="22">
        <v>1.0494E-2</v>
      </c>
      <c r="DK234" s="22">
        <v>3.11974E-2</v>
      </c>
      <c r="DL234" s="22">
        <v>2.10867E-2</v>
      </c>
      <c r="DM234" s="22">
        <v>3.1977600000000002E-2</v>
      </c>
      <c r="DN234" s="22">
        <v>5.70938E-2</v>
      </c>
      <c r="DO234" s="22">
        <v>8.5165500000000005E-2</v>
      </c>
      <c r="DP234" s="22">
        <v>9.0454800000000002E-2</v>
      </c>
      <c r="DQ234" s="22">
        <v>8.3542500000000006E-2</v>
      </c>
      <c r="DR234" s="22">
        <v>4.7590199999999999E-2</v>
      </c>
      <c r="DS234" s="22">
        <v>5.7275899999999998E-2</v>
      </c>
      <c r="DT234" s="22">
        <v>3.07394E-2</v>
      </c>
      <c r="DU234" s="22">
        <v>2.5390800000000002E-2</v>
      </c>
      <c r="DV234" s="22">
        <v>2.86514E-2</v>
      </c>
      <c r="DW234" s="22">
        <v>-7.2611999999999998E-3</v>
      </c>
      <c r="DX234" s="22">
        <v>-2.1237300000000001E-2</v>
      </c>
      <c r="DY234" s="22">
        <v>-2.1300400000000001E-2</v>
      </c>
      <c r="DZ234" s="22">
        <v>-1.1110800000000001E-2</v>
      </c>
      <c r="EA234" s="22">
        <v>-3.1727000000000001E-3</v>
      </c>
      <c r="EB234" s="22">
        <v>-1.2346E-3</v>
      </c>
      <c r="EC234" s="22">
        <v>1.5476800000000001E-2</v>
      </c>
      <c r="ED234" s="22">
        <v>2.4819600000000001E-2</v>
      </c>
      <c r="EE234" s="22">
        <v>3.5392300000000002E-2</v>
      </c>
      <c r="EF234" s="22">
        <v>4.3419199999999998E-2</v>
      </c>
      <c r="EG234" s="22">
        <v>2.3324899999999999E-2</v>
      </c>
      <c r="EH234" s="22">
        <v>2.56101E-2</v>
      </c>
      <c r="EI234" s="22">
        <v>4.6658199999999997E-2</v>
      </c>
      <c r="EJ234" s="22">
        <v>3.7323700000000001E-2</v>
      </c>
      <c r="EK234" s="22">
        <v>4.6944E-2</v>
      </c>
      <c r="EL234" s="22">
        <v>7.2050199999999995E-2</v>
      </c>
      <c r="EM234" s="22">
        <v>9.9806800000000001E-2</v>
      </c>
      <c r="EN234" s="22">
        <v>0.1073979</v>
      </c>
      <c r="EO234" s="22">
        <v>0.1013553</v>
      </c>
      <c r="EP234" s="22">
        <v>6.5012799999999996E-2</v>
      </c>
      <c r="EQ234" s="22">
        <v>7.3543899999999995E-2</v>
      </c>
      <c r="ER234" s="22">
        <v>4.6322500000000003E-2</v>
      </c>
      <c r="ES234" s="22">
        <v>4.0221600000000003E-2</v>
      </c>
      <c r="ET234" s="22">
        <v>4.0786299999999998E-2</v>
      </c>
      <c r="EU234" s="22">
        <v>48.900460000000002</v>
      </c>
      <c r="EV234" s="22">
        <v>45.975110000000001</v>
      </c>
      <c r="EW234" s="22">
        <v>45.925339999999998</v>
      </c>
      <c r="EX234" s="22">
        <v>46.85069</v>
      </c>
      <c r="EY234" s="22">
        <v>46.800919999999998</v>
      </c>
      <c r="EZ234" s="22">
        <v>47.776029999999999</v>
      </c>
      <c r="FA234" s="22">
        <v>46.800919999999998</v>
      </c>
      <c r="FB234" s="22">
        <v>43.925339999999998</v>
      </c>
      <c r="FC234" s="22">
        <v>50.751139999999999</v>
      </c>
      <c r="FD234" s="22">
        <v>58.726260000000003</v>
      </c>
      <c r="FE234" s="22">
        <v>60.900460000000002</v>
      </c>
      <c r="FF234" s="22">
        <v>62.900460000000002</v>
      </c>
      <c r="FG234" s="22">
        <v>62.950229999999998</v>
      </c>
      <c r="FH234" s="22">
        <v>63.975110000000001</v>
      </c>
      <c r="FI234" s="22">
        <v>55.975110000000001</v>
      </c>
      <c r="FJ234" s="22">
        <v>55</v>
      </c>
      <c r="FK234" s="22">
        <v>55</v>
      </c>
      <c r="FL234" s="22">
        <v>55.950229999999998</v>
      </c>
      <c r="FM234" s="22">
        <v>55.950229999999998</v>
      </c>
      <c r="FN234" s="22">
        <v>56.024889999999999</v>
      </c>
      <c r="FO234" s="22">
        <v>55</v>
      </c>
      <c r="FP234" s="22">
        <v>55.975110000000001</v>
      </c>
      <c r="FQ234" s="22">
        <v>56.950229999999998</v>
      </c>
      <c r="FR234" s="22">
        <v>57.900460000000002</v>
      </c>
      <c r="FS234" s="22">
        <v>0.24708820000000001</v>
      </c>
      <c r="FT234" s="22">
        <v>1.12164E-2</v>
      </c>
      <c r="FU234" s="22">
        <v>1.8112400000000001E-2</v>
      </c>
    </row>
    <row r="235" spans="1:177" x14ac:dyDescent="0.3">
      <c r="A235" s="13" t="s">
        <v>226</v>
      </c>
      <c r="B235" s="13" t="s">
        <v>199</v>
      </c>
      <c r="C235" s="13" t="s">
        <v>264</v>
      </c>
      <c r="D235" s="34" t="s">
        <v>244</v>
      </c>
      <c r="E235" s="23" t="s">
        <v>221</v>
      </c>
      <c r="F235" s="23">
        <v>3064</v>
      </c>
      <c r="G235" s="22">
        <v>0.6114832</v>
      </c>
      <c r="H235" s="22">
        <v>0.5653186</v>
      </c>
      <c r="I235" s="22">
        <v>0.55396480000000003</v>
      </c>
      <c r="J235" s="22">
        <v>0.54822590000000004</v>
      </c>
      <c r="K235" s="22">
        <v>0.58316120000000005</v>
      </c>
      <c r="L235" s="22">
        <v>0.6733287</v>
      </c>
      <c r="M235" s="22">
        <v>0.82556379999999996</v>
      </c>
      <c r="N235" s="22">
        <v>0.74279580000000001</v>
      </c>
      <c r="O235" s="22">
        <v>0.59460959999999996</v>
      </c>
      <c r="P235" s="22">
        <v>0.5771423</v>
      </c>
      <c r="Q235" s="22">
        <v>0.63207599999999997</v>
      </c>
      <c r="R235" s="22">
        <v>0.62080769999999996</v>
      </c>
      <c r="S235" s="22">
        <v>0.69319339999999996</v>
      </c>
      <c r="T235" s="22">
        <v>0.75593259999999995</v>
      </c>
      <c r="U235" s="22">
        <v>0.79696020000000001</v>
      </c>
      <c r="V235" s="22">
        <v>0.90639789999999998</v>
      </c>
      <c r="W235" s="22">
        <v>1.080757</v>
      </c>
      <c r="X235" s="22">
        <v>1.2332620000000001</v>
      </c>
      <c r="Y235" s="22">
        <v>1.2329190000000001</v>
      </c>
      <c r="Z235" s="22">
        <v>1.238073</v>
      </c>
      <c r="AA235" s="22">
        <v>1.199851</v>
      </c>
      <c r="AB235" s="22">
        <v>1.054948</v>
      </c>
      <c r="AC235" s="22">
        <v>0.89583460000000004</v>
      </c>
      <c r="AD235" s="22">
        <v>0.7529631</v>
      </c>
      <c r="AE235" s="22">
        <v>-9.2613399999999999E-2</v>
      </c>
      <c r="AF235" s="22">
        <v>-0.10575909999999999</v>
      </c>
      <c r="AG235" s="22">
        <v>-8.54573E-2</v>
      </c>
      <c r="AH235" s="22">
        <v>-8.1342399999999995E-2</v>
      </c>
      <c r="AI235" s="22">
        <v>-6.8362300000000001E-2</v>
      </c>
      <c r="AJ235" s="22">
        <v>-6.6306100000000007E-2</v>
      </c>
      <c r="AK235" s="22">
        <v>-6.2960100000000005E-2</v>
      </c>
      <c r="AL235" s="22">
        <v>-6.4036899999999994E-2</v>
      </c>
      <c r="AM235" s="22">
        <v>-5.4185400000000002E-2</v>
      </c>
      <c r="AN235" s="22">
        <v>-3.4402700000000001E-2</v>
      </c>
      <c r="AO235" s="22">
        <v>-3.1833100000000003E-2</v>
      </c>
      <c r="AP235" s="22">
        <v>-3.4243099999999999E-2</v>
      </c>
      <c r="AQ235" s="22">
        <v>-1.21861E-2</v>
      </c>
      <c r="AR235" s="22">
        <v>-2.0081100000000001E-2</v>
      </c>
      <c r="AS235" s="22">
        <v>-2.8995900000000002E-2</v>
      </c>
      <c r="AT235" s="22">
        <v>7.2452000000000003E-3</v>
      </c>
      <c r="AU235" s="22">
        <v>4.2934199999999999E-2</v>
      </c>
      <c r="AV235" s="22">
        <v>1.6921700000000001E-2</v>
      </c>
      <c r="AW235" s="22">
        <v>-4.7399E-3</v>
      </c>
      <c r="AX235" s="22">
        <v>2.65548E-2</v>
      </c>
      <c r="AY235" s="22">
        <v>3.3268899999999997E-2</v>
      </c>
      <c r="AZ235" s="22">
        <v>-7.9232999999999994E-3</v>
      </c>
      <c r="BA235" s="22">
        <v>-1.38511E-2</v>
      </c>
      <c r="BB235" s="22">
        <v>-1.94656E-2</v>
      </c>
      <c r="BC235" s="22">
        <v>-7.1979600000000005E-2</v>
      </c>
      <c r="BD235" s="22">
        <v>-8.4174700000000005E-2</v>
      </c>
      <c r="BE235" s="22">
        <v>-6.6166699999999995E-2</v>
      </c>
      <c r="BF235" s="22">
        <v>-6.2554999999999999E-2</v>
      </c>
      <c r="BG235" s="22">
        <v>-5.0322800000000001E-2</v>
      </c>
      <c r="BH235" s="22">
        <v>-4.9376900000000001E-2</v>
      </c>
      <c r="BI235" s="22">
        <v>-4.6484400000000002E-2</v>
      </c>
      <c r="BJ235" s="22">
        <v>-4.4662E-2</v>
      </c>
      <c r="BK235" s="22">
        <v>-3.32584E-2</v>
      </c>
      <c r="BL235" s="22">
        <v>-1.48982E-2</v>
      </c>
      <c r="BM235" s="22">
        <v>-1.2636100000000001E-2</v>
      </c>
      <c r="BN235" s="22">
        <v>-1.37164E-2</v>
      </c>
      <c r="BO235" s="22">
        <v>7.0987999999999997E-3</v>
      </c>
      <c r="BP235" s="22">
        <v>1.2914000000000001E-3</v>
      </c>
      <c r="BQ235" s="22">
        <v>-8.0645999999999999E-3</v>
      </c>
      <c r="BR235" s="22">
        <v>2.9648399999999998E-2</v>
      </c>
      <c r="BS235" s="22">
        <v>6.7261100000000004E-2</v>
      </c>
      <c r="BT235" s="22">
        <v>4.2528499999999997E-2</v>
      </c>
      <c r="BU235" s="22">
        <v>1.8994299999999999E-2</v>
      </c>
      <c r="BV235" s="22">
        <v>5.0474600000000001E-2</v>
      </c>
      <c r="BW235" s="22">
        <v>5.5657100000000001E-2</v>
      </c>
      <c r="BX235" s="22">
        <v>1.46328E-2</v>
      </c>
      <c r="BY235" s="22">
        <v>7.6103000000000004E-3</v>
      </c>
      <c r="BZ235" s="22">
        <v>-4.7839999999999997E-4</v>
      </c>
      <c r="CA235" s="22">
        <v>-5.76886E-2</v>
      </c>
      <c r="CB235" s="22">
        <v>-6.9225300000000003E-2</v>
      </c>
      <c r="CC235" s="22">
        <v>-5.2806100000000002E-2</v>
      </c>
      <c r="CD235" s="22">
        <v>-4.9542999999999997E-2</v>
      </c>
      <c r="CE235" s="22">
        <v>-3.78287E-2</v>
      </c>
      <c r="CF235" s="22">
        <v>-3.7651700000000003E-2</v>
      </c>
      <c r="CG235" s="22">
        <v>-3.5073300000000002E-2</v>
      </c>
      <c r="CH235" s="22">
        <v>-3.1243E-2</v>
      </c>
      <c r="CI235" s="22">
        <v>-1.8764400000000001E-2</v>
      </c>
      <c r="CJ235" s="22">
        <v>-1.3894000000000001E-3</v>
      </c>
      <c r="CK235" s="22">
        <v>6.5970000000000004E-4</v>
      </c>
      <c r="CL235" s="22">
        <v>5.0029999999999996E-4</v>
      </c>
      <c r="CM235" s="22">
        <v>2.0455399999999999E-2</v>
      </c>
      <c r="CN235" s="22">
        <v>1.6094000000000001E-2</v>
      </c>
      <c r="CO235" s="22">
        <v>6.4323000000000002E-3</v>
      </c>
      <c r="CP235" s="22">
        <v>4.5164700000000002E-2</v>
      </c>
      <c r="CQ235" s="22">
        <v>8.4109900000000001E-2</v>
      </c>
      <c r="CR235" s="22">
        <v>6.0263600000000001E-2</v>
      </c>
      <c r="CS235" s="22">
        <v>3.5432600000000002E-2</v>
      </c>
      <c r="CT235" s="22">
        <v>6.7041400000000001E-2</v>
      </c>
      <c r="CU235" s="22">
        <v>7.1163000000000004E-2</v>
      </c>
      <c r="CV235" s="22">
        <v>3.02551E-2</v>
      </c>
      <c r="CW235" s="22">
        <v>2.2474399999999999E-2</v>
      </c>
      <c r="CX235" s="22">
        <v>1.26721E-2</v>
      </c>
      <c r="CY235" s="22">
        <v>-4.3397699999999997E-2</v>
      </c>
      <c r="CZ235" s="22">
        <v>-5.4275999999999998E-2</v>
      </c>
      <c r="DA235" s="22">
        <v>-3.9445500000000001E-2</v>
      </c>
      <c r="DB235" s="22">
        <v>-3.6531000000000001E-2</v>
      </c>
      <c r="DC235" s="22">
        <v>-2.5334599999999999E-2</v>
      </c>
      <c r="DD235" s="22">
        <v>-2.5926500000000002E-2</v>
      </c>
      <c r="DE235" s="22">
        <v>-2.3662300000000001E-2</v>
      </c>
      <c r="DF235" s="22">
        <v>-1.78239E-2</v>
      </c>
      <c r="DG235" s="22">
        <v>-4.2703999999999997E-3</v>
      </c>
      <c r="DH235" s="22">
        <v>1.2119400000000001E-2</v>
      </c>
      <c r="DI235" s="22">
        <v>1.3955499999999999E-2</v>
      </c>
      <c r="DJ235" s="22">
        <v>1.47171E-2</v>
      </c>
      <c r="DK235" s="22">
        <v>3.3812099999999998E-2</v>
      </c>
      <c r="DL235" s="22">
        <v>3.08965E-2</v>
      </c>
      <c r="DM235" s="22">
        <v>2.0929199999999998E-2</v>
      </c>
      <c r="DN235" s="22">
        <v>6.0681100000000002E-2</v>
      </c>
      <c r="DO235" s="22">
        <v>0.1009587</v>
      </c>
      <c r="DP235" s="22">
        <v>7.7998700000000004E-2</v>
      </c>
      <c r="DQ235" s="22">
        <v>5.1870899999999998E-2</v>
      </c>
      <c r="DR235" s="22">
        <v>8.3608299999999997E-2</v>
      </c>
      <c r="DS235" s="22">
        <v>8.6668999999999996E-2</v>
      </c>
      <c r="DT235" s="22">
        <v>4.5877399999999999E-2</v>
      </c>
      <c r="DU235" s="22">
        <v>3.73386E-2</v>
      </c>
      <c r="DV235" s="22">
        <v>2.5822600000000001E-2</v>
      </c>
      <c r="DW235" s="22">
        <v>-2.27639E-2</v>
      </c>
      <c r="DX235" s="22">
        <v>-3.2691499999999998E-2</v>
      </c>
      <c r="DY235" s="22">
        <v>-2.01549E-2</v>
      </c>
      <c r="DZ235" s="22">
        <v>-1.7743700000000001E-2</v>
      </c>
      <c r="EA235" s="22">
        <v>-7.2950999999999997E-3</v>
      </c>
      <c r="EB235" s="22">
        <v>-8.9972999999999997E-3</v>
      </c>
      <c r="EC235" s="22">
        <v>-7.1865000000000002E-3</v>
      </c>
      <c r="ED235" s="22">
        <v>1.5510000000000001E-3</v>
      </c>
      <c r="EE235" s="22">
        <v>1.6656600000000001E-2</v>
      </c>
      <c r="EF235" s="22">
        <v>3.1623900000000003E-2</v>
      </c>
      <c r="EG235" s="22">
        <v>3.3152500000000001E-2</v>
      </c>
      <c r="EH235" s="22">
        <v>3.5243799999999999E-2</v>
      </c>
      <c r="EI235" s="22">
        <v>5.3096999999999998E-2</v>
      </c>
      <c r="EJ235" s="22">
        <v>5.2269000000000003E-2</v>
      </c>
      <c r="EK235" s="22">
        <v>4.1860399999999999E-2</v>
      </c>
      <c r="EL235" s="22">
        <v>8.30843E-2</v>
      </c>
      <c r="EM235" s="22">
        <v>0.1252856</v>
      </c>
      <c r="EN235" s="22">
        <v>0.1036054</v>
      </c>
      <c r="EO235" s="22">
        <v>7.5605199999999997E-2</v>
      </c>
      <c r="EP235" s="22">
        <v>0.1075281</v>
      </c>
      <c r="EQ235" s="22">
        <v>0.10905720000000001</v>
      </c>
      <c r="ER235" s="22">
        <v>6.8433599999999997E-2</v>
      </c>
      <c r="ES235" s="22">
        <v>5.8799999999999998E-2</v>
      </c>
      <c r="ET235" s="22">
        <v>4.4809799999999997E-2</v>
      </c>
      <c r="EU235" s="22">
        <v>37.022039999999997</v>
      </c>
      <c r="EV235" s="22">
        <v>35.011020000000002</v>
      </c>
      <c r="EW235" s="22">
        <v>35.005510000000001</v>
      </c>
      <c r="EX235" s="22">
        <v>33.005510000000001</v>
      </c>
      <c r="EY235" s="22">
        <v>34.994489999999999</v>
      </c>
      <c r="EZ235" s="22">
        <v>34</v>
      </c>
      <c r="FA235" s="22">
        <v>32.011020000000002</v>
      </c>
      <c r="FB235" s="22">
        <v>33.994489999999999</v>
      </c>
      <c r="FC235" s="22">
        <v>42</v>
      </c>
      <c r="FD235" s="22">
        <v>55.977960000000003</v>
      </c>
      <c r="FE235" s="22">
        <v>57.005510000000001</v>
      </c>
      <c r="FF235" s="22">
        <v>58.005510000000001</v>
      </c>
      <c r="FG235" s="22">
        <v>59</v>
      </c>
      <c r="FH235" s="22">
        <v>59.016530000000003</v>
      </c>
      <c r="FI235" s="22">
        <v>50.049590000000002</v>
      </c>
      <c r="FJ235" s="22">
        <v>49.044080000000001</v>
      </c>
      <c r="FK235" s="22">
        <v>50</v>
      </c>
      <c r="FL235" s="22">
        <v>49.988979999999998</v>
      </c>
      <c r="FM235" s="22">
        <v>50.977960000000003</v>
      </c>
      <c r="FN235" s="22">
        <v>51.966940000000001</v>
      </c>
      <c r="FO235" s="22">
        <v>50.977960000000003</v>
      </c>
      <c r="FP235" s="22">
        <v>49.977960000000003</v>
      </c>
      <c r="FQ235" s="22">
        <v>50.972450000000002</v>
      </c>
      <c r="FR235" s="22">
        <v>53.955919999999999</v>
      </c>
      <c r="FS235" s="22">
        <v>0.3932562</v>
      </c>
      <c r="FT235" s="22">
        <v>1.6604399999999998E-2</v>
      </c>
      <c r="FU235" s="22">
        <v>2.58415E-2</v>
      </c>
    </row>
    <row r="236" spans="1:177" x14ac:dyDescent="0.3">
      <c r="A236" s="13" t="s">
        <v>226</v>
      </c>
      <c r="B236" s="13" t="s">
        <v>199</v>
      </c>
      <c r="C236" s="13" t="s">
        <v>264</v>
      </c>
      <c r="D236" s="34" t="s">
        <v>233</v>
      </c>
      <c r="E236" s="23" t="s">
        <v>219</v>
      </c>
      <c r="F236" s="23">
        <v>8161</v>
      </c>
      <c r="G236" s="22">
        <v>0.70423089999999999</v>
      </c>
      <c r="H236" s="22">
        <v>0.66092379999999995</v>
      </c>
      <c r="I236" s="22">
        <v>0.63741130000000001</v>
      </c>
      <c r="J236" s="22">
        <v>0.63121499999999997</v>
      </c>
      <c r="K236" s="22">
        <v>0.65681230000000002</v>
      </c>
      <c r="L236" s="22">
        <v>0.74189749999999999</v>
      </c>
      <c r="M236" s="22">
        <v>0.86922710000000003</v>
      </c>
      <c r="N236" s="22">
        <v>0.85284009999999999</v>
      </c>
      <c r="O236" s="22">
        <v>0.7193792</v>
      </c>
      <c r="P236" s="22">
        <v>0.57389449999999997</v>
      </c>
      <c r="Q236" s="22">
        <v>0.49041299999999999</v>
      </c>
      <c r="R236" s="22">
        <v>0.43658170000000002</v>
      </c>
      <c r="S236" s="22">
        <v>0.42106389999999999</v>
      </c>
      <c r="T236" s="22">
        <v>0.44243690000000002</v>
      </c>
      <c r="U236" s="22">
        <v>0.47296270000000001</v>
      </c>
      <c r="V236" s="22">
        <v>0.5909896</v>
      </c>
      <c r="W236" s="22">
        <v>0.74466679999999996</v>
      </c>
      <c r="X236" s="22">
        <v>0.99273900000000004</v>
      </c>
      <c r="Y236" s="22">
        <v>1.1616420000000001</v>
      </c>
      <c r="Z236" s="22">
        <v>1.153796</v>
      </c>
      <c r="AA236" s="22">
        <v>1.1255090000000001</v>
      </c>
      <c r="AB236" s="22">
        <v>1.0346580000000001</v>
      </c>
      <c r="AC236" s="22">
        <v>0.899783</v>
      </c>
      <c r="AD236" s="22">
        <v>0.78016920000000001</v>
      </c>
      <c r="AE236" s="22">
        <v>-6.6767499999999994E-2</v>
      </c>
      <c r="AF236" s="22">
        <v>-7.6347799999999993E-2</v>
      </c>
      <c r="AG236" s="22">
        <v>-6.9542699999999999E-2</v>
      </c>
      <c r="AH236" s="22">
        <v>-6.3419799999999998E-2</v>
      </c>
      <c r="AI236" s="22">
        <v>-5.1509199999999998E-2</v>
      </c>
      <c r="AJ236" s="22">
        <v>-4.7560499999999999E-2</v>
      </c>
      <c r="AK236" s="22">
        <v>-3.8991199999999997E-2</v>
      </c>
      <c r="AL236" s="22">
        <v>-3.2577700000000001E-2</v>
      </c>
      <c r="AM236" s="22">
        <v>-1.6015499999999998E-2</v>
      </c>
      <c r="AN236" s="22">
        <v>-3.5844099999999997E-2</v>
      </c>
      <c r="AO236" s="22">
        <v>-2.5036099999999999E-2</v>
      </c>
      <c r="AP236" s="22">
        <v>-3.35248E-2</v>
      </c>
      <c r="AQ236" s="22">
        <v>-2.6337800000000001E-2</v>
      </c>
      <c r="AR236" s="22">
        <v>-2.0549100000000001E-2</v>
      </c>
      <c r="AS236" s="22">
        <v>-1.8928899999999999E-2</v>
      </c>
      <c r="AT236" s="22">
        <v>-4.2065000000000002E-3</v>
      </c>
      <c r="AU236" s="22">
        <v>8.116E-3</v>
      </c>
      <c r="AV236" s="22">
        <v>1.23068E-2</v>
      </c>
      <c r="AW236" s="22">
        <v>1.26591E-2</v>
      </c>
      <c r="AX236" s="22">
        <v>-8.5967999999999999E-3</v>
      </c>
      <c r="AY236" s="22">
        <v>3.4508E-3</v>
      </c>
      <c r="AZ236" s="22">
        <v>-2.54062E-2</v>
      </c>
      <c r="BA236" s="22">
        <v>-3.74378E-2</v>
      </c>
      <c r="BB236" s="22">
        <v>-2.9722999999999999E-2</v>
      </c>
      <c r="BC236" s="22">
        <v>-5.5219299999999999E-2</v>
      </c>
      <c r="BD236" s="22">
        <v>-6.4322799999999999E-2</v>
      </c>
      <c r="BE236" s="22">
        <v>-5.8261500000000001E-2</v>
      </c>
      <c r="BF236" s="22">
        <v>-5.2651799999999999E-2</v>
      </c>
      <c r="BG236" s="22">
        <v>-4.0684900000000003E-2</v>
      </c>
      <c r="BH236" s="22">
        <v>-3.6589700000000003E-2</v>
      </c>
      <c r="BI236" s="22">
        <v>-2.7871E-2</v>
      </c>
      <c r="BJ236" s="22">
        <v>-2.0593299999999998E-2</v>
      </c>
      <c r="BK236" s="22">
        <v>-4.6091999999999999E-3</v>
      </c>
      <c r="BL236" s="22">
        <v>-2.46299E-2</v>
      </c>
      <c r="BM236" s="22">
        <v>-1.3885099999999999E-2</v>
      </c>
      <c r="BN236" s="22">
        <v>-2.2808599999999998E-2</v>
      </c>
      <c r="BO236" s="22">
        <v>-1.5671399999999999E-2</v>
      </c>
      <c r="BP236" s="22">
        <v>-1.0047499999999999E-2</v>
      </c>
      <c r="BQ236" s="22">
        <v>-8.6511000000000001E-3</v>
      </c>
      <c r="BR236" s="22">
        <v>5.8184999999999999E-3</v>
      </c>
      <c r="BS236" s="22">
        <v>1.8162399999999999E-2</v>
      </c>
      <c r="BT236" s="22">
        <v>2.31121E-2</v>
      </c>
      <c r="BU236" s="22">
        <v>2.4444400000000002E-2</v>
      </c>
      <c r="BV236" s="22">
        <v>3.8389000000000001E-3</v>
      </c>
      <c r="BW236" s="22">
        <v>1.5846200000000001E-2</v>
      </c>
      <c r="BX236" s="22">
        <v>-1.35479E-2</v>
      </c>
      <c r="BY236" s="22">
        <v>-2.55634E-2</v>
      </c>
      <c r="BZ236" s="22">
        <v>-1.9156099999999999E-2</v>
      </c>
      <c r="CA236" s="22">
        <v>-4.7220999999999999E-2</v>
      </c>
      <c r="CB236" s="22">
        <v>-5.59944E-2</v>
      </c>
      <c r="CC236" s="22">
        <v>-5.0448199999999999E-2</v>
      </c>
      <c r="CD236" s="22">
        <v>-4.5193999999999998E-2</v>
      </c>
      <c r="CE236" s="22">
        <v>-3.3188000000000002E-2</v>
      </c>
      <c r="CF236" s="22">
        <v>-2.8991300000000001E-2</v>
      </c>
      <c r="CG236" s="22">
        <v>-2.0169099999999999E-2</v>
      </c>
      <c r="CH236" s="22">
        <v>-1.2292900000000001E-2</v>
      </c>
      <c r="CI236" s="22">
        <v>3.2908E-3</v>
      </c>
      <c r="CJ236" s="22">
        <v>-1.68629E-2</v>
      </c>
      <c r="CK236" s="22">
        <v>-6.1618999999999997E-3</v>
      </c>
      <c r="CL236" s="22">
        <v>-1.5386499999999999E-2</v>
      </c>
      <c r="CM236" s="22">
        <v>-8.2839000000000003E-3</v>
      </c>
      <c r="CN236" s="22">
        <v>-2.7740999999999998E-3</v>
      </c>
      <c r="CO236" s="22">
        <v>-1.5326999999999999E-3</v>
      </c>
      <c r="CP236" s="22">
        <v>1.27618E-2</v>
      </c>
      <c r="CQ236" s="22">
        <v>2.51206E-2</v>
      </c>
      <c r="CR236" s="22">
        <v>3.0595799999999999E-2</v>
      </c>
      <c r="CS236" s="22">
        <v>3.2606900000000001E-2</v>
      </c>
      <c r="CT236" s="22">
        <v>1.2451800000000001E-2</v>
      </c>
      <c r="CU236" s="22">
        <v>2.44312E-2</v>
      </c>
      <c r="CV236" s="22">
        <v>-5.3347999999999998E-3</v>
      </c>
      <c r="CW236" s="22">
        <v>-1.7339199999999999E-2</v>
      </c>
      <c r="CX236" s="22">
        <v>-1.18374E-2</v>
      </c>
      <c r="CY236" s="22">
        <v>-3.9222699999999999E-2</v>
      </c>
      <c r="CZ236" s="22">
        <v>-4.7665899999999997E-2</v>
      </c>
      <c r="DA236" s="22">
        <v>-4.2634999999999999E-2</v>
      </c>
      <c r="DB236" s="22">
        <v>-3.7736199999999998E-2</v>
      </c>
      <c r="DC236" s="22">
        <v>-2.5691100000000001E-2</v>
      </c>
      <c r="DD236" s="22">
        <v>-2.1392899999999999E-2</v>
      </c>
      <c r="DE236" s="22">
        <v>-1.2467300000000001E-2</v>
      </c>
      <c r="DF236" s="22">
        <v>-3.9925000000000004E-3</v>
      </c>
      <c r="DG236" s="22">
        <v>1.1190800000000001E-2</v>
      </c>
      <c r="DH236" s="22">
        <v>-9.0959999999999999E-3</v>
      </c>
      <c r="DI236" s="22">
        <v>1.5613000000000001E-3</v>
      </c>
      <c r="DJ236" s="22">
        <v>-7.9644999999999994E-3</v>
      </c>
      <c r="DK236" s="22">
        <v>-8.964E-4</v>
      </c>
      <c r="DL236" s="22">
        <v>4.4993000000000003E-3</v>
      </c>
      <c r="DM236" s="22">
        <v>5.5855999999999996E-3</v>
      </c>
      <c r="DN236" s="22">
        <v>1.97051E-2</v>
      </c>
      <c r="DO236" s="22">
        <v>3.2078700000000002E-2</v>
      </c>
      <c r="DP236" s="22">
        <v>3.8079599999999998E-2</v>
      </c>
      <c r="DQ236" s="22">
        <v>4.0769399999999997E-2</v>
      </c>
      <c r="DR236" s="22">
        <v>2.1064800000000002E-2</v>
      </c>
      <c r="DS236" s="22">
        <v>3.3016299999999998E-2</v>
      </c>
      <c r="DT236" s="22">
        <v>2.8782999999999999E-3</v>
      </c>
      <c r="DU236" s="22">
        <v>-9.1150999999999992E-3</v>
      </c>
      <c r="DV236" s="22">
        <v>-4.5186999999999996E-3</v>
      </c>
      <c r="DW236" s="22">
        <v>-2.7674399999999998E-2</v>
      </c>
      <c r="DX236" s="22">
        <v>-3.5640999999999999E-2</v>
      </c>
      <c r="DY236" s="22">
        <v>-3.1353800000000001E-2</v>
      </c>
      <c r="DZ236" s="22">
        <v>-2.6968300000000001E-2</v>
      </c>
      <c r="EA236" s="22">
        <v>-1.4866799999999999E-2</v>
      </c>
      <c r="EB236" s="22">
        <v>-1.04221E-2</v>
      </c>
      <c r="EC236" s="22">
        <v>-1.3470999999999999E-3</v>
      </c>
      <c r="ED236" s="22">
        <v>7.9918999999999997E-3</v>
      </c>
      <c r="EE236" s="22">
        <v>2.2597099999999998E-2</v>
      </c>
      <c r="EF236" s="22">
        <v>2.1182000000000002E-3</v>
      </c>
      <c r="EG236" s="22">
        <v>1.2712299999999999E-2</v>
      </c>
      <c r="EH236" s="22">
        <v>2.7518E-3</v>
      </c>
      <c r="EI236" s="22">
        <v>9.7699999999999992E-3</v>
      </c>
      <c r="EJ236" s="22">
        <v>1.5000899999999999E-2</v>
      </c>
      <c r="EK236" s="22">
        <v>1.5863499999999999E-2</v>
      </c>
      <c r="EL236" s="22">
        <v>2.9730099999999999E-2</v>
      </c>
      <c r="EM236" s="22">
        <v>4.2125200000000002E-2</v>
      </c>
      <c r="EN236" s="22">
        <v>4.8884900000000002E-2</v>
      </c>
      <c r="EO236" s="22">
        <v>5.2554700000000003E-2</v>
      </c>
      <c r="EP236" s="22">
        <v>3.3500500000000002E-2</v>
      </c>
      <c r="EQ236" s="22">
        <v>4.5411699999999999E-2</v>
      </c>
      <c r="ER236" s="22">
        <v>1.47367E-2</v>
      </c>
      <c r="ES236" s="22">
        <v>2.7593000000000001E-3</v>
      </c>
      <c r="ET236" s="22">
        <v>6.0482000000000001E-3</v>
      </c>
      <c r="EU236" s="22">
        <v>44.586550000000003</v>
      </c>
      <c r="EV236" s="22">
        <v>44.145620000000001</v>
      </c>
      <c r="EW236" s="22">
        <v>43.749299999999998</v>
      </c>
      <c r="EX236" s="22">
        <v>43.313380000000002</v>
      </c>
      <c r="EY236" s="22">
        <v>43.014119999999998</v>
      </c>
      <c r="EZ236" s="22">
        <v>42.261040000000001</v>
      </c>
      <c r="FA236" s="22">
        <v>42.251150000000003</v>
      </c>
      <c r="FB236" s="22">
        <v>42.371299999999998</v>
      </c>
      <c r="FC236" s="22">
        <v>46.568260000000002</v>
      </c>
      <c r="FD236" s="22">
        <v>51.443820000000002</v>
      </c>
      <c r="FE236" s="22">
        <v>55.023440000000001</v>
      </c>
      <c r="FF236" s="22">
        <v>56.965170000000001</v>
      </c>
      <c r="FG236" s="22">
        <v>58.122219999999999</v>
      </c>
      <c r="FH236" s="22">
        <v>58.523299999999999</v>
      </c>
      <c r="FI236" s="22">
        <v>57.834040000000002</v>
      </c>
      <c r="FJ236" s="22">
        <v>57.008969999999998</v>
      </c>
      <c r="FK236" s="22">
        <v>55.629600000000003</v>
      </c>
      <c r="FL236" s="22">
        <v>53.905239999999999</v>
      </c>
      <c r="FM236" s="22">
        <v>51.076839999999997</v>
      </c>
      <c r="FN236" s="22">
        <v>49.638210000000001</v>
      </c>
      <c r="FO236" s="22">
        <v>48.542459999999998</v>
      </c>
      <c r="FP236" s="22">
        <v>47.632449999999999</v>
      </c>
      <c r="FQ236" s="22">
        <v>46.405639999999998</v>
      </c>
      <c r="FR236" s="22">
        <v>46.113129999999998</v>
      </c>
      <c r="FS236" s="22">
        <v>0.2378113</v>
      </c>
      <c r="FT236" s="22">
        <v>1.01911E-2</v>
      </c>
      <c r="FU236" s="22">
        <v>1.3123299999999999E-2</v>
      </c>
    </row>
    <row r="237" spans="1:177" x14ac:dyDescent="0.3">
      <c r="A237" s="13" t="s">
        <v>226</v>
      </c>
      <c r="B237" s="13" t="s">
        <v>199</v>
      </c>
      <c r="C237" s="13" t="s">
        <v>264</v>
      </c>
      <c r="D237" s="34" t="s">
        <v>233</v>
      </c>
      <c r="E237" s="23" t="s">
        <v>220</v>
      </c>
      <c r="F237" s="23">
        <v>4796</v>
      </c>
      <c r="G237" s="22">
        <v>0.6860638</v>
      </c>
      <c r="H237" s="22">
        <v>0.64609220000000001</v>
      </c>
      <c r="I237" s="22">
        <v>0.62868849999999998</v>
      </c>
      <c r="J237" s="22">
        <v>0.61719380000000001</v>
      </c>
      <c r="K237" s="22">
        <v>0.63690409999999997</v>
      </c>
      <c r="L237" s="22">
        <v>0.71534949999999997</v>
      </c>
      <c r="M237" s="22">
        <v>0.84783169999999997</v>
      </c>
      <c r="N237" s="22">
        <v>0.85937129999999995</v>
      </c>
      <c r="O237" s="22">
        <v>0.76044429999999996</v>
      </c>
      <c r="P237" s="22">
        <v>0.63424780000000003</v>
      </c>
      <c r="Q237" s="22">
        <v>0.5693859</v>
      </c>
      <c r="R237" s="22">
        <v>0.5264025</v>
      </c>
      <c r="S237" s="22">
        <v>0.5164514</v>
      </c>
      <c r="T237" s="22">
        <v>0.53073999999999999</v>
      </c>
      <c r="U237" s="22">
        <v>0.53432290000000005</v>
      </c>
      <c r="V237" s="22">
        <v>0.6173341</v>
      </c>
      <c r="W237" s="22">
        <v>0.74011020000000005</v>
      </c>
      <c r="X237" s="22">
        <v>0.97300889999999995</v>
      </c>
      <c r="Y237" s="22">
        <v>1.151489</v>
      </c>
      <c r="Z237" s="22">
        <v>1.141508</v>
      </c>
      <c r="AA237" s="22">
        <v>1.110501</v>
      </c>
      <c r="AB237" s="22">
        <v>1.0204390000000001</v>
      </c>
      <c r="AC237" s="22">
        <v>0.88036919999999996</v>
      </c>
      <c r="AD237" s="22">
        <v>0.76024349999999996</v>
      </c>
      <c r="AE237" s="22">
        <v>-6.6370600000000002E-2</v>
      </c>
      <c r="AF237" s="22">
        <v>-7.4740799999999996E-2</v>
      </c>
      <c r="AG237" s="22">
        <v>-7.2077500000000003E-2</v>
      </c>
      <c r="AH237" s="22">
        <v>-6.7024799999999995E-2</v>
      </c>
      <c r="AI237" s="22">
        <v>-5.6606999999999998E-2</v>
      </c>
      <c r="AJ237" s="22">
        <v>-4.3080399999999998E-2</v>
      </c>
      <c r="AK237" s="22">
        <v>-2.10324E-2</v>
      </c>
      <c r="AL237" s="22">
        <v>-1.57436E-2</v>
      </c>
      <c r="AM237" s="22">
        <v>9.4184999999999998E-3</v>
      </c>
      <c r="AN237" s="22">
        <v>-2.29479E-2</v>
      </c>
      <c r="AO237" s="22">
        <v>-1.3872000000000001E-2</v>
      </c>
      <c r="AP237" s="22">
        <v>-2.3255899999999999E-2</v>
      </c>
      <c r="AQ237" s="22">
        <v>-9.2928000000000004E-3</v>
      </c>
      <c r="AR237" s="22">
        <v>-1.0135000000000001E-3</v>
      </c>
      <c r="AS237" s="22">
        <v>-7.4517000000000003E-3</v>
      </c>
      <c r="AT237" s="22">
        <v>-3.1208E-3</v>
      </c>
      <c r="AU237" s="22">
        <v>8.8193000000000004E-3</v>
      </c>
      <c r="AV237" s="22">
        <v>1.46944E-2</v>
      </c>
      <c r="AW237" s="22">
        <v>1.1982100000000001E-2</v>
      </c>
      <c r="AX237" s="22">
        <v>-1.1583100000000001E-2</v>
      </c>
      <c r="AY237" s="22">
        <v>4.5811999999999997E-3</v>
      </c>
      <c r="AZ237" s="22">
        <v>-2.8314200000000001E-2</v>
      </c>
      <c r="BA237" s="22">
        <v>-4.4347699999999997E-2</v>
      </c>
      <c r="BB237" s="22">
        <v>-3.2681599999999998E-2</v>
      </c>
      <c r="BC237" s="22">
        <v>-5.1537600000000003E-2</v>
      </c>
      <c r="BD237" s="22">
        <v>-5.9482E-2</v>
      </c>
      <c r="BE237" s="22">
        <v>-5.7154799999999999E-2</v>
      </c>
      <c r="BF237" s="22">
        <v>-5.2748400000000001E-2</v>
      </c>
      <c r="BG237" s="22">
        <v>-4.2616300000000003E-2</v>
      </c>
      <c r="BH237" s="22">
        <v>-2.9001900000000001E-2</v>
      </c>
      <c r="BI237" s="22">
        <v>-6.4599999999999996E-3</v>
      </c>
      <c r="BJ237" s="22">
        <v>-1.6770000000000001E-4</v>
      </c>
      <c r="BK237" s="22">
        <v>2.4381900000000001E-2</v>
      </c>
      <c r="BL237" s="22">
        <v>-7.5469999999999999E-3</v>
      </c>
      <c r="BM237" s="22">
        <v>9.4209999999999997E-4</v>
      </c>
      <c r="BN237" s="22">
        <v>-9.3235999999999996E-3</v>
      </c>
      <c r="BO237" s="22">
        <v>5.0499000000000004E-3</v>
      </c>
      <c r="BP237" s="22">
        <v>1.3139400000000001E-2</v>
      </c>
      <c r="BQ237" s="22">
        <v>6.3534999999999998E-3</v>
      </c>
      <c r="BR237" s="22">
        <v>1.01586E-2</v>
      </c>
      <c r="BS237" s="22">
        <v>2.18012E-2</v>
      </c>
      <c r="BT237" s="22">
        <v>2.88963E-2</v>
      </c>
      <c r="BU237" s="22">
        <v>2.82927E-2</v>
      </c>
      <c r="BV237" s="22">
        <v>5.3601999999999999E-3</v>
      </c>
      <c r="BW237" s="22">
        <v>2.1570800000000001E-2</v>
      </c>
      <c r="BX237" s="22">
        <v>-1.23742E-2</v>
      </c>
      <c r="BY237" s="22">
        <v>-2.8598800000000001E-2</v>
      </c>
      <c r="BZ237" s="22">
        <v>-1.8751299999999999E-2</v>
      </c>
      <c r="CA237" s="22">
        <v>-4.1264299999999997E-2</v>
      </c>
      <c r="CB237" s="22">
        <v>-4.89138E-2</v>
      </c>
      <c r="CC237" s="22">
        <v>-4.6819399999999997E-2</v>
      </c>
      <c r="CD237" s="22">
        <v>-4.2860599999999999E-2</v>
      </c>
      <c r="CE237" s="22">
        <v>-3.2926400000000002E-2</v>
      </c>
      <c r="CF237" s="22">
        <v>-1.92512E-2</v>
      </c>
      <c r="CG237" s="22">
        <v>3.6327E-3</v>
      </c>
      <c r="CH237" s="22">
        <v>1.06202E-2</v>
      </c>
      <c r="CI237" s="22">
        <v>3.4745499999999999E-2</v>
      </c>
      <c r="CJ237" s="22">
        <v>3.1196000000000002E-3</v>
      </c>
      <c r="CK237" s="22">
        <v>1.12024E-2</v>
      </c>
      <c r="CL237" s="22">
        <v>3.258E-4</v>
      </c>
      <c r="CM237" s="22">
        <v>1.49836E-2</v>
      </c>
      <c r="CN237" s="22">
        <v>2.2941699999999999E-2</v>
      </c>
      <c r="CO237" s="22">
        <v>1.5914999999999999E-2</v>
      </c>
      <c r="CP237" s="22">
        <v>1.9355899999999999E-2</v>
      </c>
      <c r="CQ237" s="22">
        <v>3.07925E-2</v>
      </c>
      <c r="CR237" s="22">
        <v>3.87324E-2</v>
      </c>
      <c r="CS237" s="22">
        <v>3.9589300000000001E-2</v>
      </c>
      <c r="CT237" s="22">
        <v>1.7094999999999999E-2</v>
      </c>
      <c r="CU237" s="22">
        <v>3.3337800000000001E-2</v>
      </c>
      <c r="CV237" s="22">
        <v>-1.3343000000000001E-3</v>
      </c>
      <c r="CW237" s="22">
        <v>-1.7691100000000001E-2</v>
      </c>
      <c r="CX237" s="22">
        <v>-9.1032000000000005E-3</v>
      </c>
      <c r="CY237" s="22">
        <v>-3.0990899999999998E-2</v>
      </c>
      <c r="CZ237" s="22">
        <v>-3.8345600000000001E-2</v>
      </c>
      <c r="DA237" s="22">
        <v>-3.6484099999999998E-2</v>
      </c>
      <c r="DB237" s="22">
        <v>-3.2972799999999997E-2</v>
      </c>
      <c r="DC237" s="22">
        <v>-2.32366E-2</v>
      </c>
      <c r="DD237" s="22">
        <v>-9.5005000000000003E-3</v>
      </c>
      <c r="DE237" s="22">
        <v>1.37255E-2</v>
      </c>
      <c r="DF237" s="22">
        <v>2.1408E-2</v>
      </c>
      <c r="DG237" s="22">
        <v>4.5109099999999999E-2</v>
      </c>
      <c r="DH237" s="22">
        <v>1.3786100000000001E-2</v>
      </c>
      <c r="DI237" s="22">
        <v>2.1462599999999998E-2</v>
      </c>
      <c r="DJ237" s="22">
        <v>9.9752E-3</v>
      </c>
      <c r="DK237" s="22">
        <v>2.49173E-2</v>
      </c>
      <c r="DL237" s="22">
        <v>3.2743899999999999E-2</v>
      </c>
      <c r="DM237" s="22">
        <v>2.5476499999999999E-2</v>
      </c>
      <c r="DN237" s="22">
        <v>2.8553200000000001E-2</v>
      </c>
      <c r="DO237" s="22">
        <v>3.9783699999999998E-2</v>
      </c>
      <c r="DP237" s="22">
        <v>4.8568600000000003E-2</v>
      </c>
      <c r="DQ237" s="22">
        <v>5.0886000000000001E-2</v>
      </c>
      <c r="DR237" s="22">
        <v>2.8829899999999999E-2</v>
      </c>
      <c r="DS237" s="22">
        <v>4.51048E-2</v>
      </c>
      <c r="DT237" s="22">
        <v>9.7056E-3</v>
      </c>
      <c r="DU237" s="22">
        <v>-6.7834999999999996E-3</v>
      </c>
      <c r="DV237" s="22">
        <v>5.4489999999999996E-4</v>
      </c>
      <c r="DW237" s="22">
        <v>-1.6157899999999999E-2</v>
      </c>
      <c r="DX237" s="22">
        <v>-2.3086800000000001E-2</v>
      </c>
      <c r="DY237" s="22">
        <v>-2.1561400000000001E-2</v>
      </c>
      <c r="DZ237" s="22">
        <v>-1.8696399999999998E-2</v>
      </c>
      <c r="EA237" s="22">
        <v>-9.2458999999999996E-3</v>
      </c>
      <c r="EB237" s="22">
        <v>4.5779999999999996E-3</v>
      </c>
      <c r="EC237" s="22">
        <v>2.8297900000000001E-2</v>
      </c>
      <c r="ED237" s="22">
        <v>3.6984000000000003E-2</v>
      </c>
      <c r="EE237" s="22">
        <v>6.0072500000000001E-2</v>
      </c>
      <c r="EF237" s="22">
        <v>2.9187000000000001E-2</v>
      </c>
      <c r="EG237" s="22">
        <v>3.6276700000000002E-2</v>
      </c>
      <c r="EH237" s="22">
        <v>2.3907500000000002E-2</v>
      </c>
      <c r="EI237" s="22">
        <v>3.9260000000000003E-2</v>
      </c>
      <c r="EJ237" s="22">
        <v>4.6896800000000002E-2</v>
      </c>
      <c r="EK237" s="22">
        <v>3.9281799999999999E-2</v>
      </c>
      <c r="EL237" s="22">
        <v>4.1832599999999998E-2</v>
      </c>
      <c r="EM237" s="22">
        <v>5.2765600000000003E-2</v>
      </c>
      <c r="EN237" s="22">
        <v>6.2770400000000004E-2</v>
      </c>
      <c r="EO237" s="22">
        <v>6.7196500000000006E-2</v>
      </c>
      <c r="EP237" s="22">
        <v>4.57732E-2</v>
      </c>
      <c r="EQ237" s="22">
        <v>6.2094499999999997E-2</v>
      </c>
      <c r="ER237" s="22">
        <v>2.5645600000000001E-2</v>
      </c>
      <c r="ES237" s="22">
        <v>8.9654000000000001E-3</v>
      </c>
      <c r="ET237" s="22">
        <v>1.44753E-2</v>
      </c>
      <c r="EU237" s="22">
        <v>46.877830000000003</v>
      </c>
      <c r="EV237" s="22">
        <v>46.441240000000001</v>
      </c>
      <c r="EW237" s="22">
        <v>46.237160000000003</v>
      </c>
      <c r="EX237" s="22">
        <v>45.732840000000003</v>
      </c>
      <c r="EY237" s="22">
        <v>45.739759999999997</v>
      </c>
      <c r="EZ237" s="22">
        <v>44.762149999999998</v>
      </c>
      <c r="FA237" s="22">
        <v>44.844639999999998</v>
      </c>
      <c r="FB237" s="22">
        <v>44.959060000000001</v>
      </c>
      <c r="FC237" s="22">
        <v>49.294879999999999</v>
      </c>
      <c r="FD237" s="22">
        <v>53.416670000000003</v>
      </c>
      <c r="FE237" s="22">
        <v>56.392809999999997</v>
      </c>
      <c r="FF237" s="22">
        <v>58.682899999999997</v>
      </c>
      <c r="FG237" s="22">
        <v>59.712260000000001</v>
      </c>
      <c r="FH237" s="22">
        <v>59.743200000000002</v>
      </c>
      <c r="FI237" s="22">
        <v>58.608339999999998</v>
      </c>
      <c r="FJ237" s="22">
        <v>57.925379999999997</v>
      </c>
      <c r="FK237" s="22">
        <v>56.63091</v>
      </c>
      <c r="FL237" s="22">
        <v>54.880279999999999</v>
      </c>
      <c r="FM237" s="22">
        <v>52.852290000000004</v>
      </c>
      <c r="FN237" s="22">
        <v>51.797029999999999</v>
      </c>
      <c r="FO237" s="22">
        <v>50.936030000000002</v>
      </c>
      <c r="FP237" s="22">
        <v>50.186410000000002</v>
      </c>
      <c r="FQ237" s="22">
        <v>48.80894</v>
      </c>
      <c r="FR237" s="22">
        <v>48.679160000000003</v>
      </c>
      <c r="FS237" s="22">
        <v>0.3218724</v>
      </c>
      <c r="FT237" s="22">
        <v>1.3845100000000001E-2</v>
      </c>
      <c r="FU237" s="22">
        <v>1.7793E-2</v>
      </c>
    </row>
    <row r="238" spans="1:177" x14ac:dyDescent="0.3">
      <c r="A238" s="13" t="s">
        <v>226</v>
      </c>
      <c r="B238" s="13" t="s">
        <v>199</v>
      </c>
      <c r="C238" s="13" t="s">
        <v>264</v>
      </c>
      <c r="D238" s="34" t="s">
        <v>233</v>
      </c>
      <c r="E238" s="23" t="s">
        <v>221</v>
      </c>
      <c r="F238" s="23">
        <v>3365</v>
      </c>
      <c r="G238" s="22">
        <v>0.72655270000000005</v>
      </c>
      <c r="H238" s="22">
        <v>0.67920420000000004</v>
      </c>
      <c r="I238" s="22">
        <v>0.64791829999999995</v>
      </c>
      <c r="J238" s="22">
        <v>0.65002570000000004</v>
      </c>
      <c r="K238" s="22">
        <v>0.68450429999999995</v>
      </c>
      <c r="L238" s="22">
        <v>0.77599260000000003</v>
      </c>
      <c r="M238" s="22">
        <v>0.89658979999999999</v>
      </c>
      <c r="N238" s="22">
        <v>0.84471019999999997</v>
      </c>
      <c r="O238" s="22">
        <v>0.66300610000000004</v>
      </c>
      <c r="P238" s="22">
        <v>0.48899880000000001</v>
      </c>
      <c r="Q238" s="22">
        <v>0.3809225</v>
      </c>
      <c r="R238" s="22">
        <v>0.31045650000000002</v>
      </c>
      <c r="S238" s="22">
        <v>0.2877519</v>
      </c>
      <c r="T238" s="22">
        <v>0.31960040000000001</v>
      </c>
      <c r="U238" s="22">
        <v>0.38670320000000002</v>
      </c>
      <c r="V238" s="22">
        <v>0.55319980000000002</v>
      </c>
      <c r="W238" s="22">
        <v>0.74969200000000003</v>
      </c>
      <c r="X238" s="22">
        <v>1.0186770000000001</v>
      </c>
      <c r="Y238" s="22">
        <v>1.17466</v>
      </c>
      <c r="Z238" s="22">
        <v>1.1708940000000001</v>
      </c>
      <c r="AA238" s="22">
        <v>1.1458109999999999</v>
      </c>
      <c r="AB238" s="22">
        <v>1.0546</v>
      </c>
      <c r="AC238" s="22">
        <v>0.92595649999999996</v>
      </c>
      <c r="AD238" s="22">
        <v>0.80480969999999996</v>
      </c>
      <c r="AE238" s="22">
        <v>-8.7479699999999994E-2</v>
      </c>
      <c r="AF238" s="22">
        <v>-9.8987699999999998E-2</v>
      </c>
      <c r="AG238" s="22">
        <v>-8.63342E-2</v>
      </c>
      <c r="AH238" s="22">
        <v>-7.6148599999999997E-2</v>
      </c>
      <c r="AI238" s="22">
        <v>-6.1303499999999997E-2</v>
      </c>
      <c r="AJ238" s="22">
        <v>-7.1017700000000003E-2</v>
      </c>
      <c r="AK238" s="22">
        <v>-8.0199900000000005E-2</v>
      </c>
      <c r="AL238" s="22">
        <v>-7.2332099999999996E-2</v>
      </c>
      <c r="AM238" s="22">
        <v>-6.6097500000000003E-2</v>
      </c>
      <c r="AN238" s="22">
        <v>-6.8886100000000006E-2</v>
      </c>
      <c r="AO238" s="22">
        <v>-5.4337200000000002E-2</v>
      </c>
      <c r="AP238" s="22">
        <v>-6.3152399999999997E-2</v>
      </c>
      <c r="AQ238" s="22">
        <v>-6.4997799999999994E-2</v>
      </c>
      <c r="AR238" s="22">
        <v>-6.12826E-2</v>
      </c>
      <c r="AS238" s="22">
        <v>-4.8896299999999997E-2</v>
      </c>
      <c r="AT238" s="22">
        <v>-2.0526300000000001E-2</v>
      </c>
      <c r="AU238" s="22">
        <v>-8.2369999999999995E-3</v>
      </c>
      <c r="AV238" s="22">
        <v>-7.6870999999999997E-3</v>
      </c>
      <c r="AW238" s="22">
        <v>-5.4219999999999997E-3</v>
      </c>
      <c r="AX238" s="22">
        <v>-2.4044900000000001E-2</v>
      </c>
      <c r="AY238" s="22">
        <v>-1.68542E-2</v>
      </c>
      <c r="AZ238" s="22">
        <v>-3.8954900000000001E-2</v>
      </c>
      <c r="BA238" s="22">
        <v>-4.4690399999999998E-2</v>
      </c>
      <c r="BB238" s="22">
        <v>-4.3781E-2</v>
      </c>
      <c r="BC238" s="22">
        <v>-6.9121500000000002E-2</v>
      </c>
      <c r="BD238" s="22">
        <v>-7.9672999999999994E-2</v>
      </c>
      <c r="BE238" s="22">
        <v>-6.8961300000000003E-2</v>
      </c>
      <c r="BF238" s="22">
        <v>-5.97467E-2</v>
      </c>
      <c r="BG238" s="22">
        <v>-4.4166999999999998E-2</v>
      </c>
      <c r="BH238" s="22">
        <v>-5.3611699999999998E-2</v>
      </c>
      <c r="BI238" s="22">
        <v>-6.3119999999999996E-2</v>
      </c>
      <c r="BJ238" s="22">
        <v>-5.3709E-2</v>
      </c>
      <c r="BK238" s="22">
        <v>-4.8402899999999999E-2</v>
      </c>
      <c r="BL238" s="22">
        <v>-5.2675399999999997E-2</v>
      </c>
      <c r="BM238" s="22">
        <v>-3.7700699999999997E-2</v>
      </c>
      <c r="BN238" s="22">
        <v>-4.6604600000000003E-2</v>
      </c>
      <c r="BO238" s="22">
        <v>-4.9328799999999999E-2</v>
      </c>
      <c r="BP238" s="22">
        <v>-4.5785300000000001E-2</v>
      </c>
      <c r="BQ238" s="22">
        <v>-3.3415100000000003E-2</v>
      </c>
      <c r="BR238" s="22">
        <v>-5.0637E-3</v>
      </c>
      <c r="BS238" s="22">
        <v>7.7970000000000001E-3</v>
      </c>
      <c r="BT238" s="22">
        <v>8.9219999999999994E-3</v>
      </c>
      <c r="BU238" s="22">
        <v>1.11325E-2</v>
      </c>
      <c r="BV238" s="22">
        <v>-5.8656999999999997E-3</v>
      </c>
      <c r="BW238" s="22">
        <v>9.0439999999999997E-4</v>
      </c>
      <c r="BX238" s="22">
        <v>-2.1580999999999999E-2</v>
      </c>
      <c r="BY238" s="22">
        <v>-2.77413E-2</v>
      </c>
      <c r="BZ238" s="22">
        <v>-2.7634200000000001E-2</v>
      </c>
      <c r="CA238" s="22">
        <v>-5.6406600000000001E-2</v>
      </c>
      <c r="CB238" s="22">
        <v>-6.6295800000000002E-2</v>
      </c>
      <c r="CC238" s="22">
        <v>-5.6928899999999998E-2</v>
      </c>
      <c r="CD238" s="22">
        <v>-4.8386800000000001E-2</v>
      </c>
      <c r="CE238" s="22">
        <v>-3.2298399999999998E-2</v>
      </c>
      <c r="CF238" s="22">
        <v>-4.1556299999999997E-2</v>
      </c>
      <c r="CG238" s="22">
        <v>-5.1290500000000003E-2</v>
      </c>
      <c r="CH238" s="22">
        <v>-4.0810600000000002E-2</v>
      </c>
      <c r="CI238" s="22">
        <v>-3.6147699999999998E-2</v>
      </c>
      <c r="CJ238" s="22">
        <v>-4.1447999999999999E-2</v>
      </c>
      <c r="CK238" s="22">
        <v>-2.6178400000000001E-2</v>
      </c>
      <c r="CL238" s="22">
        <v>-3.51437E-2</v>
      </c>
      <c r="CM238" s="22">
        <v>-3.84766E-2</v>
      </c>
      <c r="CN238" s="22">
        <v>-3.5052E-2</v>
      </c>
      <c r="CO238" s="22">
        <v>-2.2692899999999998E-2</v>
      </c>
      <c r="CP238" s="22">
        <v>5.6455999999999998E-3</v>
      </c>
      <c r="CQ238" s="22">
        <v>1.8902100000000002E-2</v>
      </c>
      <c r="CR238" s="22">
        <v>2.04254E-2</v>
      </c>
      <c r="CS238" s="22">
        <v>2.2598099999999999E-2</v>
      </c>
      <c r="CT238" s="22">
        <v>6.7251000000000003E-3</v>
      </c>
      <c r="CU238" s="22">
        <v>1.3203899999999999E-2</v>
      </c>
      <c r="CV238" s="22">
        <v>-9.5478999999999998E-3</v>
      </c>
      <c r="CW238" s="22">
        <v>-1.60024E-2</v>
      </c>
      <c r="CX238" s="22">
        <v>-1.6451E-2</v>
      </c>
      <c r="CY238" s="22">
        <v>-4.36917E-2</v>
      </c>
      <c r="CZ238" s="22">
        <v>-5.29185E-2</v>
      </c>
      <c r="DA238" s="22">
        <v>-4.4896499999999999E-2</v>
      </c>
      <c r="DB238" s="22">
        <v>-3.7026900000000001E-2</v>
      </c>
      <c r="DC238" s="22">
        <v>-2.0429800000000001E-2</v>
      </c>
      <c r="DD238" s="22">
        <v>-2.95009E-2</v>
      </c>
      <c r="DE238" s="22">
        <v>-3.9461099999999999E-2</v>
      </c>
      <c r="DF238" s="22">
        <v>-2.7912300000000001E-2</v>
      </c>
      <c r="DG238" s="22">
        <v>-2.3892500000000001E-2</v>
      </c>
      <c r="DH238" s="22">
        <v>-3.0220500000000001E-2</v>
      </c>
      <c r="DI238" s="22">
        <v>-1.46561E-2</v>
      </c>
      <c r="DJ238" s="22">
        <v>-2.36828E-2</v>
      </c>
      <c r="DK238" s="22">
        <v>-2.7624300000000001E-2</v>
      </c>
      <c r="DL238" s="22">
        <v>-2.4318699999999999E-2</v>
      </c>
      <c r="DM238" s="22">
        <v>-1.1970700000000001E-2</v>
      </c>
      <c r="DN238" s="22">
        <v>1.6355000000000001E-2</v>
      </c>
      <c r="DO238" s="22">
        <v>3.0007300000000001E-2</v>
      </c>
      <c r="DP238" s="22">
        <v>3.19288E-2</v>
      </c>
      <c r="DQ238" s="22">
        <v>3.4063700000000002E-2</v>
      </c>
      <c r="DR238" s="22">
        <v>1.93159E-2</v>
      </c>
      <c r="DS238" s="22">
        <v>2.5503499999999998E-2</v>
      </c>
      <c r="DT238" s="22">
        <v>2.4851999999999999E-3</v>
      </c>
      <c r="DU238" s="22">
        <v>-4.2634999999999999E-3</v>
      </c>
      <c r="DV238" s="22">
        <v>-5.2677999999999996E-3</v>
      </c>
      <c r="DW238" s="22">
        <v>-2.5333499999999998E-2</v>
      </c>
      <c r="DX238" s="22">
        <v>-3.3603800000000003E-2</v>
      </c>
      <c r="DY238" s="22">
        <v>-2.7523599999999999E-2</v>
      </c>
      <c r="DZ238" s="22">
        <v>-2.0625000000000001E-2</v>
      </c>
      <c r="EA238" s="22">
        <v>-3.2932999999999999E-3</v>
      </c>
      <c r="EB238" s="22">
        <v>-1.2094799999999999E-2</v>
      </c>
      <c r="EC238" s="22">
        <v>-2.23812E-2</v>
      </c>
      <c r="ED238" s="22">
        <v>-9.2890999999999998E-3</v>
      </c>
      <c r="EE238" s="22">
        <v>-6.1979000000000001E-3</v>
      </c>
      <c r="EF238" s="22">
        <v>-1.4009799999999999E-2</v>
      </c>
      <c r="EG238" s="22">
        <v>1.9802999999999999E-3</v>
      </c>
      <c r="EH238" s="22">
        <v>-7.1351000000000001E-3</v>
      </c>
      <c r="EI238" s="22">
        <v>-1.19553E-2</v>
      </c>
      <c r="EJ238" s="22">
        <v>-8.8214000000000001E-3</v>
      </c>
      <c r="EK238" s="22">
        <v>3.5105000000000002E-3</v>
      </c>
      <c r="EL238" s="22">
        <v>3.1817600000000001E-2</v>
      </c>
      <c r="EM238" s="22">
        <v>4.60413E-2</v>
      </c>
      <c r="EN238" s="22">
        <v>4.8537900000000002E-2</v>
      </c>
      <c r="EO238" s="22">
        <v>5.0618200000000002E-2</v>
      </c>
      <c r="EP238" s="22">
        <v>3.7495100000000003E-2</v>
      </c>
      <c r="EQ238" s="22">
        <v>4.3262099999999998E-2</v>
      </c>
      <c r="ER238" s="22">
        <v>1.9859100000000001E-2</v>
      </c>
      <c r="ES238" s="22">
        <v>1.2685699999999999E-2</v>
      </c>
      <c r="ET238" s="22">
        <v>1.0879E-2</v>
      </c>
      <c r="EU238" s="22">
        <v>41.773359999999997</v>
      </c>
      <c r="EV238" s="22">
        <v>41.32705</v>
      </c>
      <c r="EW238" s="22">
        <v>40.694989999999997</v>
      </c>
      <c r="EX238" s="22">
        <v>40.342919999999999</v>
      </c>
      <c r="EY238" s="22">
        <v>39.66771</v>
      </c>
      <c r="EZ238" s="22">
        <v>39.190080000000002</v>
      </c>
      <c r="FA238" s="22">
        <v>39.067079999999997</v>
      </c>
      <c r="FB238" s="22">
        <v>39.194209999999998</v>
      </c>
      <c r="FC238" s="22">
        <v>43.22137</v>
      </c>
      <c r="FD238" s="22">
        <v>49.022320000000001</v>
      </c>
      <c r="FE238" s="22">
        <v>53.342480000000002</v>
      </c>
      <c r="FF238" s="22">
        <v>54.856229999999996</v>
      </c>
      <c r="FG238" s="22">
        <v>56.169699999999999</v>
      </c>
      <c r="FH238" s="22">
        <v>57.02496</v>
      </c>
      <c r="FI238" s="22">
        <v>56.882640000000002</v>
      </c>
      <c r="FJ238" s="22">
        <v>55.882980000000003</v>
      </c>
      <c r="FK238" s="22">
        <v>54.399389999999997</v>
      </c>
      <c r="FL238" s="22">
        <v>52.7074</v>
      </c>
      <c r="FM238" s="22">
        <v>48.896250000000002</v>
      </c>
      <c r="FN238" s="22">
        <v>46.986820000000002</v>
      </c>
      <c r="FO238" s="22">
        <v>45.603230000000003</v>
      </c>
      <c r="FP238" s="22">
        <v>44.496499999999997</v>
      </c>
      <c r="FQ238" s="22">
        <v>43.454619999999998</v>
      </c>
      <c r="FR238" s="22">
        <v>42.962609999999998</v>
      </c>
      <c r="FS238" s="22">
        <v>0.35198780000000002</v>
      </c>
      <c r="FT238" s="22">
        <v>1.49164E-2</v>
      </c>
      <c r="FU238" s="22">
        <v>1.92639E-2</v>
      </c>
    </row>
    <row r="239" spans="1:177" x14ac:dyDescent="0.3">
      <c r="A239" s="13" t="s">
        <v>226</v>
      </c>
      <c r="B239" s="13" t="s">
        <v>199</v>
      </c>
      <c r="C239" s="13" t="s">
        <v>264</v>
      </c>
      <c r="D239" s="34" t="s">
        <v>245</v>
      </c>
      <c r="E239" s="23" t="s">
        <v>219</v>
      </c>
      <c r="F239" s="23">
        <v>8161</v>
      </c>
      <c r="G239" s="22">
        <v>0.72584749999999998</v>
      </c>
      <c r="H239" s="22">
        <v>0.67511239999999995</v>
      </c>
      <c r="I239" s="22">
        <v>0.65733359999999996</v>
      </c>
      <c r="J239" s="22">
        <v>0.65481929999999999</v>
      </c>
      <c r="K239" s="22">
        <v>0.68285980000000002</v>
      </c>
      <c r="L239" s="22">
        <v>0.76963309999999996</v>
      </c>
      <c r="M239" s="22">
        <v>0.89470490000000003</v>
      </c>
      <c r="N239" s="22">
        <v>0.83819940000000004</v>
      </c>
      <c r="O239" s="22">
        <v>0.64809130000000004</v>
      </c>
      <c r="P239" s="22">
        <v>0.50255810000000001</v>
      </c>
      <c r="Q239" s="22">
        <v>0.50086019999999998</v>
      </c>
      <c r="R239" s="22">
        <v>0.5800689</v>
      </c>
      <c r="S239" s="22">
        <v>0.66157339999999998</v>
      </c>
      <c r="T239" s="22">
        <v>0.67771510000000001</v>
      </c>
      <c r="U239" s="22">
        <v>0.6862627</v>
      </c>
      <c r="V239" s="22">
        <v>0.76160779999999995</v>
      </c>
      <c r="W239" s="22">
        <v>0.8927889</v>
      </c>
      <c r="X239" s="22">
        <v>1.107715</v>
      </c>
      <c r="Y239" s="22">
        <v>1.257342</v>
      </c>
      <c r="Z239" s="22">
        <v>1.2434480000000001</v>
      </c>
      <c r="AA239" s="22">
        <v>1.204752</v>
      </c>
      <c r="AB239" s="22">
        <v>1.097396</v>
      </c>
      <c r="AC239" s="22">
        <v>0.96141989999999999</v>
      </c>
      <c r="AD239" s="22">
        <v>0.82328000000000001</v>
      </c>
      <c r="AE239" s="22">
        <v>-6.4250699999999994E-2</v>
      </c>
      <c r="AF239" s="22">
        <v>-7.9105099999999998E-2</v>
      </c>
      <c r="AG239" s="22">
        <v>-6.8401699999999996E-2</v>
      </c>
      <c r="AH239" s="22">
        <v>-5.9651999999999997E-2</v>
      </c>
      <c r="AI239" s="22">
        <v>-4.92282E-2</v>
      </c>
      <c r="AJ239" s="22">
        <v>-4.6205099999999999E-2</v>
      </c>
      <c r="AK239" s="22">
        <v>-3.5178300000000003E-2</v>
      </c>
      <c r="AL239" s="22">
        <v>-3.1103700000000001E-2</v>
      </c>
      <c r="AM239" s="22">
        <v>-1.98119E-2</v>
      </c>
      <c r="AN239" s="22">
        <v>-1.2754E-2</v>
      </c>
      <c r="AO239" s="22">
        <v>-2.7043299999999999E-2</v>
      </c>
      <c r="AP239" s="22">
        <v>-2.7747299999999999E-2</v>
      </c>
      <c r="AQ239" s="22">
        <v>-5.0019000000000001E-3</v>
      </c>
      <c r="AR239" s="22">
        <v>-1.3404900000000001E-2</v>
      </c>
      <c r="AS239" s="22">
        <v>-9.4470999999999999E-3</v>
      </c>
      <c r="AT239" s="22">
        <v>1.7599699999999999E-2</v>
      </c>
      <c r="AU239" s="22">
        <v>4.5837299999999997E-2</v>
      </c>
      <c r="AV239" s="22">
        <v>4.07823E-2</v>
      </c>
      <c r="AW239" s="22">
        <v>3.3465500000000002E-2</v>
      </c>
      <c r="AX239" s="22">
        <v>2.6000499999999999E-2</v>
      </c>
      <c r="AY239" s="22">
        <v>3.7765300000000002E-2</v>
      </c>
      <c r="AZ239" s="22">
        <v>3.9601999999999997E-3</v>
      </c>
      <c r="BA239" s="22">
        <v>-1.8377999999999999E-3</v>
      </c>
      <c r="BB239" s="22">
        <v>2.0016999999999999E-3</v>
      </c>
      <c r="BC239" s="22">
        <v>-5.2352599999999999E-2</v>
      </c>
      <c r="BD239" s="22">
        <v>-6.6966800000000007E-2</v>
      </c>
      <c r="BE239" s="22">
        <v>-5.7561399999999999E-2</v>
      </c>
      <c r="BF239" s="22">
        <v>-4.9431599999999999E-2</v>
      </c>
      <c r="BG239" s="22">
        <v>-3.92466E-2</v>
      </c>
      <c r="BH239" s="22">
        <v>-3.6609099999999999E-2</v>
      </c>
      <c r="BI239" s="22">
        <v>-2.5262699999999999E-2</v>
      </c>
      <c r="BJ239" s="22">
        <v>-1.9949000000000001E-2</v>
      </c>
      <c r="BK239" s="22">
        <v>-7.9208000000000004E-3</v>
      </c>
      <c r="BL239" s="22">
        <v>-7.6190000000000003E-4</v>
      </c>
      <c r="BM239" s="22">
        <v>-1.44758E-2</v>
      </c>
      <c r="BN239" s="22">
        <v>-1.48825E-2</v>
      </c>
      <c r="BO239" s="22">
        <v>7.7013000000000003E-3</v>
      </c>
      <c r="BP239" s="22">
        <v>1.5899999999999999E-4</v>
      </c>
      <c r="BQ239" s="22">
        <v>3.4204000000000001E-3</v>
      </c>
      <c r="BR239" s="22">
        <v>3.08493E-2</v>
      </c>
      <c r="BS239" s="22">
        <v>5.9352799999999997E-2</v>
      </c>
      <c r="BT239" s="22">
        <v>5.5690400000000001E-2</v>
      </c>
      <c r="BU239" s="22">
        <v>4.8149900000000002E-2</v>
      </c>
      <c r="BV239" s="22">
        <v>4.0530799999999999E-2</v>
      </c>
      <c r="BW239" s="22">
        <v>5.1380200000000001E-2</v>
      </c>
      <c r="BX239" s="22">
        <v>1.7473700000000002E-2</v>
      </c>
      <c r="BY239" s="22">
        <v>1.1112E-2</v>
      </c>
      <c r="BZ239" s="22">
        <v>1.2910899999999999E-2</v>
      </c>
      <c r="CA239" s="22">
        <v>-4.4111999999999998E-2</v>
      </c>
      <c r="CB239" s="22">
        <v>-5.8559800000000002E-2</v>
      </c>
      <c r="CC239" s="22">
        <v>-5.0053399999999998E-2</v>
      </c>
      <c r="CD239" s="22">
        <v>-4.2352899999999999E-2</v>
      </c>
      <c r="CE239" s="22">
        <v>-3.2333399999999998E-2</v>
      </c>
      <c r="CF239" s="22">
        <v>-2.9962900000000001E-2</v>
      </c>
      <c r="CG239" s="22">
        <v>-1.83952E-2</v>
      </c>
      <c r="CH239" s="22">
        <v>-1.2223299999999999E-2</v>
      </c>
      <c r="CI239" s="22">
        <v>3.1490000000000001E-4</v>
      </c>
      <c r="CJ239" s="22">
        <v>7.5439000000000001E-3</v>
      </c>
      <c r="CK239" s="22">
        <v>-5.7714999999999997E-3</v>
      </c>
      <c r="CL239" s="22">
        <v>-5.9724000000000001E-3</v>
      </c>
      <c r="CM239" s="22">
        <v>1.64995E-2</v>
      </c>
      <c r="CN239" s="22">
        <v>9.5534000000000001E-3</v>
      </c>
      <c r="CO239" s="22">
        <v>1.23324E-2</v>
      </c>
      <c r="CP239" s="22">
        <v>4.0025900000000003E-2</v>
      </c>
      <c r="CQ239" s="22">
        <v>6.8713499999999997E-2</v>
      </c>
      <c r="CR239" s="22">
        <v>6.6015799999999999E-2</v>
      </c>
      <c r="CS239" s="22">
        <v>5.8320200000000003E-2</v>
      </c>
      <c r="CT239" s="22">
        <v>5.0594399999999998E-2</v>
      </c>
      <c r="CU239" s="22">
        <v>6.0809799999999997E-2</v>
      </c>
      <c r="CV239" s="22">
        <v>2.6833200000000001E-2</v>
      </c>
      <c r="CW239" s="22">
        <v>2.0081000000000002E-2</v>
      </c>
      <c r="CX239" s="22">
        <v>2.0466600000000001E-2</v>
      </c>
      <c r="CY239" s="22">
        <v>-3.5871399999999998E-2</v>
      </c>
      <c r="CZ239" s="22">
        <v>-5.0152799999999997E-2</v>
      </c>
      <c r="DA239" s="22">
        <v>-4.25455E-2</v>
      </c>
      <c r="DB239" s="22">
        <v>-3.5274300000000001E-2</v>
      </c>
      <c r="DC239" s="22">
        <v>-2.5420100000000001E-2</v>
      </c>
      <c r="DD239" s="22">
        <v>-2.3316799999999999E-2</v>
      </c>
      <c r="DE239" s="22">
        <v>-1.15277E-2</v>
      </c>
      <c r="DF239" s="22">
        <v>-4.4976E-3</v>
      </c>
      <c r="DG239" s="22">
        <v>8.5506000000000002E-3</v>
      </c>
      <c r="DH239" s="22">
        <v>1.5849599999999998E-2</v>
      </c>
      <c r="DI239" s="22">
        <v>2.9326999999999999E-3</v>
      </c>
      <c r="DJ239" s="22">
        <v>2.9377000000000001E-3</v>
      </c>
      <c r="DK239" s="22">
        <v>2.5297799999999999E-2</v>
      </c>
      <c r="DL239" s="22">
        <v>1.8947800000000001E-2</v>
      </c>
      <c r="DM239" s="22">
        <v>2.1244300000000001E-2</v>
      </c>
      <c r="DN239" s="22">
        <v>4.9202500000000003E-2</v>
      </c>
      <c r="DO239" s="22">
        <v>7.8074299999999999E-2</v>
      </c>
      <c r="DP239" s="22">
        <v>7.6341099999999995E-2</v>
      </c>
      <c r="DQ239" s="22">
        <v>6.8490599999999999E-2</v>
      </c>
      <c r="DR239" s="22">
        <v>6.0657999999999997E-2</v>
      </c>
      <c r="DS239" s="22">
        <v>7.0239399999999994E-2</v>
      </c>
      <c r="DT239" s="22">
        <v>3.6192700000000001E-2</v>
      </c>
      <c r="DU239" s="22">
        <v>2.90499E-2</v>
      </c>
      <c r="DV239" s="22">
        <v>2.80223E-2</v>
      </c>
      <c r="DW239" s="22">
        <v>-2.3973399999999999E-2</v>
      </c>
      <c r="DX239" s="22">
        <v>-3.8014399999999997E-2</v>
      </c>
      <c r="DY239" s="22">
        <v>-3.1705200000000003E-2</v>
      </c>
      <c r="DZ239" s="22">
        <v>-2.50539E-2</v>
      </c>
      <c r="EA239" s="22">
        <v>-1.5438500000000001E-2</v>
      </c>
      <c r="EB239" s="22">
        <v>-1.37208E-2</v>
      </c>
      <c r="EC239" s="22">
        <v>-1.6119999999999999E-3</v>
      </c>
      <c r="ED239" s="22">
        <v>6.6569999999999997E-3</v>
      </c>
      <c r="EE239" s="22">
        <v>2.04417E-2</v>
      </c>
      <c r="EF239" s="22">
        <v>2.78418E-2</v>
      </c>
      <c r="EG239" s="22">
        <v>1.55002E-2</v>
      </c>
      <c r="EH239" s="22">
        <v>1.5802500000000001E-2</v>
      </c>
      <c r="EI239" s="22">
        <v>3.8001E-2</v>
      </c>
      <c r="EJ239" s="22">
        <v>3.2511699999999998E-2</v>
      </c>
      <c r="EK239" s="22">
        <v>3.4111799999999998E-2</v>
      </c>
      <c r="EL239" s="22">
        <v>6.2452000000000001E-2</v>
      </c>
      <c r="EM239" s="22">
        <v>9.1589799999999999E-2</v>
      </c>
      <c r="EN239" s="22">
        <v>9.1249200000000003E-2</v>
      </c>
      <c r="EO239" s="22">
        <v>8.3174999999999999E-2</v>
      </c>
      <c r="EP239" s="22">
        <v>7.51883E-2</v>
      </c>
      <c r="EQ239" s="22">
        <v>8.3854300000000007E-2</v>
      </c>
      <c r="ER239" s="22">
        <v>4.9706199999999999E-2</v>
      </c>
      <c r="ES239" s="22">
        <v>4.1999700000000001E-2</v>
      </c>
      <c r="ET239" s="22">
        <v>3.8931500000000001E-2</v>
      </c>
      <c r="EU239" s="22">
        <v>34.90578</v>
      </c>
      <c r="EV239" s="22">
        <v>35.062420000000003</v>
      </c>
      <c r="EW239" s="22">
        <v>34.788890000000002</v>
      </c>
      <c r="EX239" s="22">
        <v>33.64667</v>
      </c>
      <c r="EY239" s="22">
        <v>34.757480000000001</v>
      </c>
      <c r="EZ239" s="22">
        <v>33.617829999999998</v>
      </c>
      <c r="FA239" s="22">
        <v>33.1995</v>
      </c>
      <c r="FB239" s="22">
        <v>34.185090000000002</v>
      </c>
      <c r="FC239" s="22">
        <v>40.398380000000003</v>
      </c>
      <c r="FD239" s="22">
        <v>46.090249999999997</v>
      </c>
      <c r="FE239" s="22">
        <v>50.734729999999999</v>
      </c>
      <c r="FF239" s="22">
        <v>51.90578</v>
      </c>
      <c r="FG239" s="22">
        <v>51.338529999999999</v>
      </c>
      <c r="FH239" s="22">
        <v>50.925339999999998</v>
      </c>
      <c r="FI239" s="22">
        <v>50.48075</v>
      </c>
      <c r="FJ239" s="22">
        <v>49.47148</v>
      </c>
      <c r="FK239" s="22">
        <v>49.495170000000002</v>
      </c>
      <c r="FL239" s="22">
        <v>48.324109999999997</v>
      </c>
      <c r="FM239" s="22">
        <v>47.184460000000001</v>
      </c>
      <c r="FN239" s="22">
        <v>46.358089999999997</v>
      </c>
      <c r="FO239" s="22">
        <v>47.754289999999997</v>
      </c>
      <c r="FP239" s="22">
        <v>46.358089999999997</v>
      </c>
      <c r="FQ239" s="22">
        <v>45.913499999999999</v>
      </c>
      <c r="FR239" s="22">
        <v>46.329259999999998</v>
      </c>
      <c r="FS239" s="22">
        <v>0.2230984</v>
      </c>
      <c r="FT239" s="22">
        <v>9.8227000000000002E-3</v>
      </c>
      <c r="FU239" s="22">
        <v>1.54322E-2</v>
      </c>
    </row>
    <row r="240" spans="1:177" x14ac:dyDescent="0.3">
      <c r="A240" s="13" t="s">
        <v>226</v>
      </c>
      <c r="B240" s="13" t="s">
        <v>199</v>
      </c>
      <c r="C240" s="13" t="s">
        <v>264</v>
      </c>
      <c r="D240" s="34" t="s">
        <v>245</v>
      </c>
      <c r="E240" s="23" t="s">
        <v>220</v>
      </c>
      <c r="F240" s="23">
        <v>4796</v>
      </c>
      <c r="G240" s="22">
        <v>0.70299179999999994</v>
      </c>
      <c r="H240" s="22">
        <v>0.64918759999999998</v>
      </c>
      <c r="I240" s="22">
        <v>0.6281293</v>
      </c>
      <c r="J240" s="22">
        <v>0.61881600000000003</v>
      </c>
      <c r="K240" s="22">
        <v>0.63930880000000001</v>
      </c>
      <c r="L240" s="22">
        <v>0.715866</v>
      </c>
      <c r="M240" s="22">
        <v>0.83848109999999998</v>
      </c>
      <c r="N240" s="22">
        <v>0.81791539999999996</v>
      </c>
      <c r="O240" s="22">
        <v>0.67800150000000003</v>
      </c>
      <c r="P240" s="22">
        <v>0.57329319999999995</v>
      </c>
      <c r="Q240" s="22">
        <v>0.55895570000000006</v>
      </c>
      <c r="R240" s="22">
        <v>0.6036743</v>
      </c>
      <c r="S240" s="22">
        <v>0.65753839999999997</v>
      </c>
      <c r="T240" s="22">
        <v>0.68603979999999998</v>
      </c>
      <c r="U240" s="22">
        <v>0.68033809999999995</v>
      </c>
      <c r="V240" s="22">
        <v>0.74075559999999996</v>
      </c>
      <c r="W240" s="22">
        <v>0.8498</v>
      </c>
      <c r="X240" s="22">
        <v>1.078584</v>
      </c>
      <c r="Y240" s="22">
        <v>1.2321439999999999</v>
      </c>
      <c r="Z240" s="22">
        <v>1.20014</v>
      </c>
      <c r="AA240" s="22">
        <v>1.1605129999999999</v>
      </c>
      <c r="AB240" s="22">
        <v>1.067634</v>
      </c>
      <c r="AC240" s="22">
        <v>0.93779100000000004</v>
      </c>
      <c r="AD240" s="22">
        <v>0.79560569999999997</v>
      </c>
      <c r="AE240" s="22">
        <v>-5.5974200000000002E-2</v>
      </c>
      <c r="AF240" s="22">
        <v>-7.1890800000000005E-2</v>
      </c>
      <c r="AG240" s="22">
        <v>-6.7628900000000006E-2</v>
      </c>
      <c r="AH240" s="22">
        <v>-5.2201400000000002E-2</v>
      </c>
      <c r="AI240" s="22">
        <v>-4.3646999999999998E-2</v>
      </c>
      <c r="AJ240" s="22">
        <v>-4.1396299999999997E-2</v>
      </c>
      <c r="AK240" s="22">
        <v>-2.5672899999999998E-2</v>
      </c>
      <c r="AL240" s="22">
        <v>-1.7754499999999999E-2</v>
      </c>
      <c r="AM240" s="22">
        <v>-8.3893000000000006E-3</v>
      </c>
      <c r="AN240" s="22">
        <v>-4.1425000000000003E-3</v>
      </c>
      <c r="AO240" s="22">
        <v>-2.8752699999999999E-2</v>
      </c>
      <c r="AP240" s="22">
        <v>-2.70782E-2</v>
      </c>
      <c r="AQ240" s="22">
        <v>-7.0515999999999999E-3</v>
      </c>
      <c r="AR240" s="22">
        <v>-1.9749099999999999E-2</v>
      </c>
      <c r="AS240" s="22">
        <v>-5.6106999999999997E-3</v>
      </c>
      <c r="AT240" s="22">
        <v>1.7062500000000001E-2</v>
      </c>
      <c r="AU240" s="22">
        <v>4.0272099999999998E-2</v>
      </c>
      <c r="AV240" s="22">
        <v>4.5366900000000002E-2</v>
      </c>
      <c r="AW240" s="22">
        <v>4.1688799999999998E-2</v>
      </c>
      <c r="AX240" s="22">
        <v>6.5500999999999997E-3</v>
      </c>
      <c r="AY240" s="22">
        <v>1.9876999999999999E-2</v>
      </c>
      <c r="AZ240" s="22">
        <v>-5.6845999999999997E-3</v>
      </c>
      <c r="BA240" s="22">
        <v>-9.5195999999999996E-3</v>
      </c>
      <c r="BB240" s="22">
        <v>9.8790000000000011E-4</v>
      </c>
      <c r="BC240" s="22">
        <v>-4.2395200000000001E-2</v>
      </c>
      <c r="BD240" s="22">
        <v>-5.8409799999999998E-2</v>
      </c>
      <c r="BE240" s="22">
        <v>-5.5598399999999999E-2</v>
      </c>
      <c r="BF240" s="22">
        <v>-4.1301900000000002E-2</v>
      </c>
      <c r="BG240" s="22">
        <v>-3.2655799999999999E-2</v>
      </c>
      <c r="BH240" s="22">
        <v>-3.05928E-2</v>
      </c>
      <c r="BI240" s="22">
        <v>-1.37427E-2</v>
      </c>
      <c r="BJ240" s="22">
        <v>-4.9411999999999998E-3</v>
      </c>
      <c r="BK240" s="22">
        <v>5.0223000000000004E-3</v>
      </c>
      <c r="BL240" s="22">
        <v>1.03473E-2</v>
      </c>
      <c r="BM240" s="22">
        <v>-1.3226099999999999E-2</v>
      </c>
      <c r="BN240" s="22">
        <v>-1.15149E-2</v>
      </c>
      <c r="BO240" s="22">
        <v>8.8897999999999998E-3</v>
      </c>
      <c r="BP240" s="22">
        <v>-3.0276999999999999E-3</v>
      </c>
      <c r="BQ240" s="22">
        <v>9.7640999999999995E-3</v>
      </c>
      <c r="BR240" s="22">
        <v>3.2428999999999999E-2</v>
      </c>
      <c r="BS240" s="22">
        <v>5.5220100000000001E-2</v>
      </c>
      <c r="BT240" s="22">
        <v>6.2683500000000003E-2</v>
      </c>
      <c r="BU240" s="22">
        <v>5.9837599999999998E-2</v>
      </c>
      <c r="BV240" s="22">
        <v>2.4291099999999999E-2</v>
      </c>
      <c r="BW240" s="22">
        <v>3.6431199999999997E-2</v>
      </c>
      <c r="BX240" s="22">
        <v>1.0263400000000001E-2</v>
      </c>
      <c r="BY240" s="22">
        <v>5.7045000000000004E-3</v>
      </c>
      <c r="BZ240" s="22">
        <v>1.33951E-2</v>
      </c>
      <c r="CA240" s="22">
        <v>-3.2990400000000003E-2</v>
      </c>
      <c r="CB240" s="22">
        <v>-4.9072900000000003E-2</v>
      </c>
      <c r="CC240" s="22">
        <v>-4.7266000000000002E-2</v>
      </c>
      <c r="CD240" s="22">
        <v>-3.3752900000000002E-2</v>
      </c>
      <c r="CE240" s="22">
        <v>-2.5043300000000001E-2</v>
      </c>
      <c r="CF240" s="22">
        <v>-2.31104E-2</v>
      </c>
      <c r="CG240" s="22">
        <v>-5.4797999999999999E-3</v>
      </c>
      <c r="CH240" s="22">
        <v>3.9332999999999998E-3</v>
      </c>
      <c r="CI240" s="22">
        <v>1.43111E-2</v>
      </c>
      <c r="CJ240" s="22">
        <v>2.0382899999999999E-2</v>
      </c>
      <c r="CK240" s="22">
        <v>-2.4724999999999999E-3</v>
      </c>
      <c r="CL240" s="22">
        <v>-7.358E-4</v>
      </c>
      <c r="CM240" s="22">
        <v>1.9930699999999999E-2</v>
      </c>
      <c r="CN240" s="22">
        <v>8.5535999999999997E-3</v>
      </c>
      <c r="CO240" s="22">
        <v>2.0412599999999999E-2</v>
      </c>
      <c r="CP240" s="22">
        <v>4.3071699999999997E-2</v>
      </c>
      <c r="CQ240" s="22">
        <v>6.5573000000000006E-2</v>
      </c>
      <c r="CR240" s="22">
        <v>7.4676999999999993E-2</v>
      </c>
      <c r="CS240" s="22">
        <v>7.2407399999999997E-2</v>
      </c>
      <c r="CT240" s="22">
        <v>3.65785E-2</v>
      </c>
      <c r="CU240" s="22">
        <v>4.7896599999999998E-2</v>
      </c>
      <c r="CV240" s="22">
        <v>2.1309000000000002E-2</v>
      </c>
      <c r="CW240" s="22">
        <v>1.6248700000000001E-2</v>
      </c>
      <c r="CX240" s="22">
        <v>2.1988299999999999E-2</v>
      </c>
      <c r="CY240" s="22">
        <v>-2.3585499999999999E-2</v>
      </c>
      <c r="CZ240" s="22">
        <v>-3.9736E-2</v>
      </c>
      <c r="DA240" s="22">
        <v>-3.8933700000000002E-2</v>
      </c>
      <c r="DB240" s="22">
        <v>-2.6203899999999999E-2</v>
      </c>
      <c r="DC240" s="22">
        <v>-1.74308E-2</v>
      </c>
      <c r="DD240" s="22">
        <v>-1.56279E-2</v>
      </c>
      <c r="DE240" s="22">
        <v>2.7829999999999999E-3</v>
      </c>
      <c r="DF240" s="22">
        <v>1.2807799999999999E-2</v>
      </c>
      <c r="DG240" s="22">
        <v>2.35999E-2</v>
      </c>
      <c r="DH240" s="22">
        <v>3.04186E-2</v>
      </c>
      <c r="DI240" s="22">
        <v>8.2812000000000007E-3</v>
      </c>
      <c r="DJ240" s="22">
        <v>1.00433E-2</v>
      </c>
      <c r="DK240" s="22">
        <v>3.0971700000000001E-2</v>
      </c>
      <c r="DL240" s="22">
        <v>2.0134800000000001E-2</v>
      </c>
      <c r="DM240" s="22">
        <v>3.1061100000000001E-2</v>
      </c>
      <c r="DN240" s="22">
        <v>5.3714400000000002E-2</v>
      </c>
      <c r="DO240" s="22">
        <v>7.5925999999999993E-2</v>
      </c>
      <c r="DP240" s="22">
        <v>8.6670499999999998E-2</v>
      </c>
      <c r="DQ240" s="22">
        <v>8.4977300000000006E-2</v>
      </c>
      <c r="DR240" s="22">
        <v>4.8865800000000001E-2</v>
      </c>
      <c r="DS240" s="22">
        <v>5.9361900000000002E-2</v>
      </c>
      <c r="DT240" s="22">
        <v>3.2354500000000001E-2</v>
      </c>
      <c r="DU240" s="22">
        <v>2.6792900000000001E-2</v>
      </c>
      <c r="DV240" s="22">
        <v>3.0581500000000001E-2</v>
      </c>
      <c r="DW240" s="22">
        <v>-1.00065E-2</v>
      </c>
      <c r="DX240" s="22">
        <v>-2.6255000000000001E-2</v>
      </c>
      <c r="DY240" s="22">
        <v>-2.6903199999999999E-2</v>
      </c>
      <c r="DZ240" s="22">
        <v>-1.5304399999999999E-2</v>
      </c>
      <c r="EA240" s="22">
        <v>-6.4396000000000002E-3</v>
      </c>
      <c r="EB240" s="22">
        <v>-4.8244000000000004E-3</v>
      </c>
      <c r="EC240" s="22">
        <v>1.4713199999999999E-2</v>
      </c>
      <c r="ED240" s="22">
        <v>2.5621100000000001E-2</v>
      </c>
      <c r="EE240" s="22">
        <v>3.7011500000000003E-2</v>
      </c>
      <c r="EF240" s="22">
        <v>4.4908400000000001E-2</v>
      </c>
      <c r="EG240" s="22">
        <v>2.3807700000000001E-2</v>
      </c>
      <c r="EH240" s="22">
        <v>2.56067E-2</v>
      </c>
      <c r="EI240" s="22">
        <v>4.6913099999999999E-2</v>
      </c>
      <c r="EJ240" s="22">
        <v>3.6856300000000002E-2</v>
      </c>
      <c r="EK240" s="22">
        <v>4.6435799999999999E-2</v>
      </c>
      <c r="EL240" s="22">
        <v>6.9080799999999998E-2</v>
      </c>
      <c r="EM240" s="22">
        <v>9.0873999999999996E-2</v>
      </c>
      <c r="EN240" s="22">
        <v>0.1039871</v>
      </c>
      <c r="EO240" s="22">
        <v>0.1031261</v>
      </c>
      <c r="EP240" s="22">
        <v>6.6606799999999994E-2</v>
      </c>
      <c r="EQ240" s="22">
        <v>7.59161E-2</v>
      </c>
      <c r="ER240" s="22">
        <v>4.8302499999999998E-2</v>
      </c>
      <c r="ES240" s="22">
        <v>4.2016999999999999E-2</v>
      </c>
      <c r="ET240" s="22">
        <v>4.2988699999999998E-2</v>
      </c>
      <c r="EU240" s="22">
        <v>37</v>
      </c>
      <c r="EV240" s="22">
        <v>37.975299999999997</v>
      </c>
      <c r="EW240" s="22">
        <v>38.925899999999999</v>
      </c>
      <c r="EX240" s="22">
        <v>36.975299999999997</v>
      </c>
      <c r="EY240" s="22">
        <v>38.8765</v>
      </c>
      <c r="EZ240" s="22">
        <v>36.925899999999999</v>
      </c>
      <c r="FA240" s="22">
        <v>36.925899999999999</v>
      </c>
      <c r="FB240" s="22">
        <v>37.901200000000003</v>
      </c>
      <c r="FC240" s="22">
        <v>42.851799999999997</v>
      </c>
      <c r="FD240" s="22">
        <v>46.901200000000003</v>
      </c>
      <c r="FE240" s="22">
        <v>52</v>
      </c>
      <c r="FF240" s="22">
        <v>54</v>
      </c>
      <c r="FG240" s="22">
        <v>53.024700000000003</v>
      </c>
      <c r="FH240" s="22">
        <v>53.024700000000003</v>
      </c>
      <c r="FI240" s="22">
        <v>52.975299999999997</v>
      </c>
      <c r="FJ240" s="22">
        <v>51.950600000000001</v>
      </c>
      <c r="FK240" s="22">
        <v>52</v>
      </c>
      <c r="FL240" s="22">
        <v>50</v>
      </c>
      <c r="FM240" s="22">
        <v>48.049399999999999</v>
      </c>
      <c r="FN240" s="22">
        <v>48.049399999999999</v>
      </c>
      <c r="FO240" s="22">
        <v>49.024700000000003</v>
      </c>
      <c r="FP240" s="22">
        <v>48.049399999999999</v>
      </c>
      <c r="FQ240" s="22">
        <v>48</v>
      </c>
      <c r="FR240" s="22">
        <v>48</v>
      </c>
      <c r="FS240" s="22">
        <v>0.25242199999999998</v>
      </c>
      <c r="FT240" s="22">
        <v>1.14856E-2</v>
      </c>
      <c r="FU240" s="22">
        <v>1.84688E-2</v>
      </c>
    </row>
    <row r="241" spans="1:177" x14ac:dyDescent="0.3">
      <c r="A241" s="13" t="s">
        <v>226</v>
      </c>
      <c r="B241" s="13" t="s">
        <v>199</v>
      </c>
      <c r="C241" s="13" t="s">
        <v>264</v>
      </c>
      <c r="D241" s="34" t="s">
        <v>245</v>
      </c>
      <c r="E241" s="23" t="s">
        <v>221</v>
      </c>
      <c r="F241" s="23">
        <v>3365</v>
      </c>
      <c r="G241" s="22">
        <v>0.75211799999999995</v>
      </c>
      <c r="H241" s="22">
        <v>0.70447079999999995</v>
      </c>
      <c r="I241" s="22">
        <v>0.6925578</v>
      </c>
      <c r="J241" s="22">
        <v>0.70262500000000006</v>
      </c>
      <c r="K241" s="22">
        <v>0.74279830000000002</v>
      </c>
      <c r="L241" s="22">
        <v>0.84167579999999997</v>
      </c>
      <c r="M241" s="22">
        <v>0.97088220000000003</v>
      </c>
      <c r="N241" s="22">
        <v>0.86628819999999995</v>
      </c>
      <c r="O241" s="22">
        <v>0.60404519999999995</v>
      </c>
      <c r="P241" s="22">
        <v>0.41141860000000002</v>
      </c>
      <c r="Q241" s="22">
        <v>0.42998550000000002</v>
      </c>
      <c r="R241" s="22">
        <v>0.56004750000000003</v>
      </c>
      <c r="S241" s="22">
        <v>0.67692379999999996</v>
      </c>
      <c r="T241" s="22">
        <v>0.67120950000000001</v>
      </c>
      <c r="U241" s="22">
        <v>0.69925590000000004</v>
      </c>
      <c r="V241" s="22">
        <v>0.79727769999999998</v>
      </c>
      <c r="W241" s="22">
        <v>0.95746819999999999</v>
      </c>
      <c r="X241" s="22">
        <v>1.1496310000000001</v>
      </c>
      <c r="Y241" s="22">
        <v>1.290211</v>
      </c>
      <c r="Z241" s="22">
        <v>1.3043199999999999</v>
      </c>
      <c r="AA241" s="22">
        <v>1.2623599999999999</v>
      </c>
      <c r="AB241" s="22">
        <v>1.1362410000000001</v>
      </c>
      <c r="AC241" s="22">
        <v>0.99377720000000003</v>
      </c>
      <c r="AD241" s="22">
        <v>0.85863029999999996</v>
      </c>
      <c r="AE241" s="22">
        <v>-0.1021618</v>
      </c>
      <c r="AF241" s="22">
        <v>-0.11725339999999999</v>
      </c>
      <c r="AG241" s="22">
        <v>-9.3967099999999998E-2</v>
      </c>
      <c r="AH241" s="22">
        <v>-9.05358E-2</v>
      </c>
      <c r="AI241" s="22">
        <v>-7.5736800000000007E-2</v>
      </c>
      <c r="AJ241" s="22">
        <v>-7.2899900000000004E-2</v>
      </c>
      <c r="AK241" s="22">
        <v>-6.8090600000000001E-2</v>
      </c>
      <c r="AL241" s="22">
        <v>-6.9070199999999998E-2</v>
      </c>
      <c r="AM241" s="22">
        <v>-5.7646599999999999E-2</v>
      </c>
      <c r="AN241" s="22">
        <v>-3.5468100000000002E-2</v>
      </c>
      <c r="AO241" s="22">
        <v>-3.2550999999999997E-2</v>
      </c>
      <c r="AP241" s="22">
        <v>-3.5716499999999998E-2</v>
      </c>
      <c r="AQ241" s="22">
        <v>-1.21726E-2</v>
      </c>
      <c r="AR241" s="22">
        <v>-2.1278200000000001E-2</v>
      </c>
      <c r="AS241" s="22">
        <v>-3.0839600000000002E-2</v>
      </c>
      <c r="AT241" s="22">
        <v>2.8839E-3</v>
      </c>
      <c r="AU241" s="22">
        <v>3.45537E-2</v>
      </c>
      <c r="AV241" s="22">
        <v>9.7304000000000002E-3</v>
      </c>
      <c r="AW241" s="22">
        <v>-5.6645999999999997E-3</v>
      </c>
      <c r="AX241" s="22">
        <v>2.8250600000000001E-2</v>
      </c>
      <c r="AY241" s="22">
        <v>3.51261E-2</v>
      </c>
      <c r="AZ241" s="22">
        <v>-7.8858999999999995E-3</v>
      </c>
      <c r="BA241" s="22">
        <v>-1.30031E-2</v>
      </c>
      <c r="BB241" s="22">
        <v>-1.8479300000000001E-2</v>
      </c>
      <c r="BC241" s="22">
        <v>-8.0692100000000003E-2</v>
      </c>
      <c r="BD241" s="22">
        <v>-9.4778000000000001E-2</v>
      </c>
      <c r="BE241" s="22">
        <v>-7.3906399999999997E-2</v>
      </c>
      <c r="BF241" s="22">
        <v>-7.0968900000000001E-2</v>
      </c>
      <c r="BG241" s="22">
        <v>-5.7003199999999997E-2</v>
      </c>
      <c r="BH241" s="22">
        <v>-5.5404799999999997E-2</v>
      </c>
      <c r="BI241" s="22">
        <v>-5.12296E-2</v>
      </c>
      <c r="BJ241" s="22">
        <v>-4.90699E-2</v>
      </c>
      <c r="BK241" s="22">
        <v>-3.58394E-2</v>
      </c>
      <c r="BL241" s="22">
        <v>-1.5201299999999999E-2</v>
      </c>
      <c r="BM241" s="22">
        <v>-1.26296E-2</v>
      </c>
      <c r="BN241" s="22">
        <v>-1.43956E-2</v>
      </c>
      <c r="BO241" s="22">
        <v>7.8404000000000008E-3</v>
      </c>
      <c r="BP241" s="22">
        <v>9.2449999999999997E-4</v>
      </c>
      <c r="BQ241" s="22">
        <v>-9.1435000000000006E-3</v>
      </c>
      <c r="BR241" s="22">
        <v>2.6140900000000002E-2</v>
      </c>
      <c r="BS241" s="22">
        <v>5.9836500000000001E-2</v>
      </c>
      <c r="BT241" s="22">
        <v>3.6228700000000003E-2</v>
      </c>
      <c r="BU241" s="22">
        <v>1.87849E-2</v>
      </c>
      <c r="BV241" s="22">
        <v>5.2958699999999997E-2</v>
      </c>
      <c r="BW241" s="22">
        <v>5.8189499999999998E-2</v>
      </c>
      <c r="BX241" s="22">
        <v>1.5338299999999999E-2</v>
      </c>
      <c r="BY241" s="22">
        <v>9.1150999999999992E-3</v>
      </c>
      <c r="BZ241" s="22">
        <v>1.0724E-3</v>
      </c>
      <c r="CA241" s="22">
        <v>-6.58223E-2</v>
      </c>
      <c r="CB241" s="22">
        <v>-7.9211599999999993E-2</v>
      </c>
      <c r="CC241" s="22">
        <v>-6.0012500000000003E-2</v>
      </c>
      <c r="CD241" s="22">
        <v>-5.74169E-2</v>
      </c>
      <c r="CE241" s="22">
        <v>-4.4028299999999999E-2</v>
      </c>
      <c r="CF241" s="22">
        <v>-4.3287800000000001E-2</v>
      </c>
      <c r="CG241" s="22">
        <v>-3.9551799999999998E-2</v>
      </c>
      <c r="CH241" s="22">
        <v>-3.5217699999999998E-2</v>
      </c>
      <c r="CI241" s="22">
        <v>-2.0735900000000002E-2</v>
      </c>
      <c r="CJ241" s="22">
        <v>-1.1646E-3</v>
      </c>
      <c r="CK241" s="22">
        <v>1.1678999999999999E-3</v>
      </c>
      <c r="CL241" s="22">
        <v>3.7110000000000002E-4</v>
      </c>
      <c r="CM241" s="22">
        <v>2.1701399999999999E-2</v>
      </c>
      <c r="CN241" s="22">
        <v>1.63021E-2</v>
      </c>
      <c r="CO241" s="22">
        <v>5.8831999999999999E-3</v>
      </c>
      <c r="CP241" s="22">
        <v>4.2248500000000001E-2</v>
      </c>
      <c r="CQ241" s="22">
        <v>7.7347200000000005E-2</v>
      </c>
      <c r="CR241" s="22">
        <v>5.4581299999999999E-2</v>
      </c>
      <c r="CS241" s="22">
        <v>3.57185E-2</v>
      </c>
      <c r="CT241" s="22">
        <v>7.0071400000000006E-2</v>
      </c>
      <c r="CU241" s="22">
        <v>7.4163199999999999E-2</v>
      </c>
      <c r="CV241" s="22">
        <v>3.1423300000000001E-2</v>
      </c>
      <c r="CW241" s="22">
        <v>2.44341E-2</v>
      </c>
      <c r="CX241" s="22">
        <v>1.46138E-2</v>
      </c>
      <c r="CY241" s="22">
        <v>-5.0952499999999998E-2</v>
      </c>
      <c r="CZ241" s="22">
        <v>-6.3645199999999999E-2</v>
      </c>
      <c r="DA241" s="22">
        <v>-4.61185E-2</v>
      </c>
      <c r="DB241" s="22">
        <v>-4.3865000000000001E-2</v>
      </c>
      <c r="DC241" s="22">
        <v>-3.1053500000000001E-2</v>
      </c>
      <c r="DD241" s="22">
        <v>-3.1170699999999999E-2</v>
      </c>
      <c r="DE241" s="22">
        <v>-2.78739E-2</v>
      </c>
      <c r="DF241" s="22">
        <v>-2.1365499999999999E-2</v>
      </c>
      <c r="DG241" s="22">
        <v>-5.6322999999999998E-3</v>
      </c>
      <c r="DH241" s="22">
        <v>1.2872099999999999E-2</v>
      </c>
      <c r="DI241" s="22">
        <v>1.4965300000000001E-2</v>
      </c>
      <c r="DJ241" s="22">
        <v>1.5137899999999999E-2</v>
      </c>
      <c r="DK241" s="22">
        <v>3.5562299999999998E-2</v>
      </c>
      <c r="DL241" s="22">
        <v>3.1679600000000002E-2</v>
      </c>
      <c r="DM241" s="22">
        <v>2.0909899999999999E-2</v>
      </c>
      <c r="DN241" s="22">
        <v>5.8356199999999997E-2</v>
      </c>
      <c r="DO241" s="22">
        <v>9.4857999999999998E-2</v>
      </c>
      <c r="DP241" s="22">
        <v>7.2933899999999996E-2</v>
      </c>
      <c r="DQ241" s="22">
        <v>5.26521E-2</v>
      </c>
      <c r="DR241" s="22">
        <v>8.71841E-2</v>
      </c>
      <c r="DS241" s="22">
        <v>9.0136800000000003E-2</v>
      </c>
      <c r="DT241" s="22">
        <v>4.7508300000000003E-2</v>
      </c>
      <c r="DU241" s="22">
        <v>3.97531E-2</v>
      </c>
      <c r="DV241" s="22">
        <v>2.8155300000000001E-2</v>
      </c>
      <c r="DW241" s="22">
        <v>-2.94828E-2</v>
      </c>
      <c r="DX241" s="22">
        <v>-4.1169900000000002E-2</v>
      </c>
      <c r="DY241" s="22">
        <v>-2.6057799999999999E-2</v>
      </c>
      <c r="DZ241" s="22">
        <v>-2.42981E-2</v>
      </c>
      <c r="EA241" s="22">
        <v>-1.2319800000000001E-2</v>
      </c>
      <c r="EB241" s="22">
        <v>-1.36756E-2</v>
      </c>
      <c r="EC241" s="22">
        <v>-1.1012900000000001E-2</v>
      </c>
      <c r="ED241" s="22">
        <v>-1.3652E-3</v>
      </c>
      <c r="EE241" s="22">
        <v>1.61748E-2</v>
      </c>
      <c r="EF241" s="22">
        <v>3.3138899999999999E-2</v>
      </c>
      <c r="EG241" s="22">
        <v>3.48867E-2</v>
      </c>
      <c r="EH241" s="22">
        <v>3.64588E-2</v>
      </c>
      <c r="EI241" s="22">
        <v>5.5575399999999997E-2</v>
      </c>
      <c r="EJ241" s="22">
        <v>5.3882300000000001E-2</v>
      </c>
      <c r="EK241" s="22">
        <v>4.2606100000000001E-2</v>
      </c>
      <c r="EL241" s="22">
        <v>8.1613099999999994E-2</v>
      </c>
      <c r="EM241" s="22">
        <v>0.12014080000000001</v>
      </c>
      <c r="EN241" s="22">
        <v>9.9432099999999995E-2</v>
      </c>
      <c r="EO241" s="22">
        <v>7.7101600000000006E-2</v>
      </c>
      <c r="EP241" s="22">
        <v>0.1118922</v>
      </c>
      <c r="EQ241" s="22">
        <v>0.1132003</v>
      </c>
      <c r="ER241" s="22">
        <v>7.0732400000000001E-2</v>
      </c>
      <c r="ES241" s="22">
        <v>6.1871299999999997E-2</v>
      </c>
      <c r="ET241" s="22">
        <v>4.7706999999999999E-2</v>
      </c>
      <c r="EU241" s="22">
        <v>31.962879999999998</v>
      </c>
      <c r="EV241" s="22">
        <v>30.969069999999999</v>
      </c>
      <c r="EW241" s="22">
        <v>28.975259999999999</v>
      </c>
      <c r="EX241" s="22">
        <v>28.969069999999999</v>
      </c>
      <c r="EY241" s="22">
        <v>28.969069999999999</v>
      </c>
      <c r="EZ241" s="22">
        <v>28.969069999999999</v>
      </c>
      <c r="FA241" s="22">
        <v>27.962879999999998</v>
      </c>
      <c r="FB241" s="22">
        <v>28.962879999999998</v>
      </c>
      <c r="FC241" s="22">
        <v>36.950510000000001</v>
      </c>
      <c r="FD241" s="22">
        <v>44.950510000000001</v>
      </c>
      <c r="FE241" s="22">
        <v>48.956699999999998</v>
      </c>
      <c r="FF241" s="22">
        <v>48.962879999999998</v>
      </c>
      <c r="FG241" s="22">
        <v>48.969070000000002</v>
      </c>
      <c r="FH241" s="22">
        <v>47.975259999999999</v>
      </c>
      <c r="FI241" s="22">
        <v>46.975259999999999</v>
      </c>
      <c r="FJ241" s="22">
        <v>45.987630000000003</v>
      </c>
      <c r="FK241" s="22">
        <v>45.975259999999999</v>
      </c>
      <c r="FL241" s="22">
        <v>45.969070000000002</v>
      </c>
      <c r="FM241" s="22">
        <v>45.969070000000002</v>
      </c>
      <c r="FN241" s="22">
        <v>43.981439999999999</v>
      </c>
      <c r="FO241" s="22">
        <v>45.969070000000002</v>
      </c>
      <c r="FP241" s="22">
        <v>43.981439999999999</v>
      </c>
      <c r="FQ241" s="22">
        <v>42.981439999999999</v>
      </c>
      <c r="FR241" s="22">
        <v>43.981439999999999</v>
      </c>
      <c r="FS241" s="22">
        <v>0.40742420000000001</v>
      </c>
      <c r="FT241" s="22">
        <v>1.7187600000000001E-2</v>
      </c>
      <c r="FU241" s="22">
        <v>2.6720899999999999E-2</v>
      </c>
    </row>
    <row r="242" spans="1:177" x14ac:dyDescent="0.3">
      <c r="A242" s="13" t="s">
        <v>226</v>
      </c>
      <c r="B242" s="13" t="s">
        <v>199</v>
      </c>
      <c r="C242" s="13" t="s">
        <v>264</v>
      </c>
      <c r="D242" s="34" t="s">
        <v>234</v>
      </c>
      <c r="E242" s="23" t="s">
        <v>219</v>
      </c>
      <c r="F242" s="23">
        <v>7769</v>
      </c>
      <c r="G242" s="22">
        <v>0.67209019999999997</v>
      </c>
      <c r="H242" s="22">
        <v>0.62473820000000002</v>
      </c>
      <c r="I242" s="22">
        <v>0.59847779999999995</v>
      </c>
      <c r="J242" s="22">
        <v>0.58958809999999995</v>
      </c>
      <c r="K242" s="22">
        <v>0.61452070000000003</v>
      </c>
      <c r="L242" s="22">
        <v>0.68483590000000005</v>
      </c>
      <c r="M242" s="22">
        <v>0.80990890000000004</v>
      </c>
      <c r="N242" s="22">
        <v>0.83861889999999994</v>
      </c>
      <c r="O242" s="22">
        <v>0.73780800000000002</v>
      </c>
      <c r="P242" s="22">
        <v>0.61254149999999996</v>
      </c>
      <c r="Q242" s="22">
        <v>0.53175919999999999</v>
      </c>
      <c r="R242" s="22">
        <v>0.46538800000000002</v>
      </c>
      <c r="S242" s="22">
        <v>0.45265870000000002</v>
      </c>
      <c r="T242" s="22">
        <v>0.48023159999999998</v>
      </c>
      <c r="U242" s="22">
        <v>0.51048800000000005</v>
      </c>
      <c r="V242" s="22">
        <v>0.62209289999999995</v>
      </c>
      <c r="W242" s="22">
        <v>0.79073150000000003</v>
      </c>
      <c r="X242" s="22">
        <v>1.0409219999999999</v>
      </c>
      <c r="Y242" s="22">
        <v>1.1569480000000001</v>
      </c>
      <c r="Z242" s="22">
        <v>1.145041</v>
      </c>
      <c r="AA242" s="22">
        <v>1.1056490000000001</v>
      </c>
      <c r="AB242" s="22">
        <v>1.0079260000000001</v>
      </c>
      <c r="AC242" s="22">
        <v>0.87804870000000002</v>
      </c>
      <c r="AD242" s="22">
        <v>0.75460459999999996</v>
      </c>
      <c r="AE242" s="22">
        <v>-6.27133E-2</v>
      </c>
      <c r="AF242" s="22">
        <v>-7.2981199999999996E-2</v>
      </c>
      <c r="AG242" s="22">
        <v>-6.4595899999999998E-2</v>
      </c>
      <c r="AH242" s="22">
        <v>-5.9514900000000003E-2</v>
      </c>
      <c r="AI242" s="22">
        <v>-3.9869599999999998E-2</v>
      </c>
      <c r="AJ242" s="22">
        <v>-4.0685199999999998E-2</v>
      </c>
      <c r="AK242" s="22">
        <v>-2.9770600000000001E-2</v>
      </c>
      <c r="AL242" s="22">
        <v>-1.5257E-2</v>
      </c>
      <c r="AM242" s="22">
        <v>-1.37597E-2</v>
      </c>
      <c r="AN242" s="22">
        <v>-2.4375999999999998E-2</v>
      </c>
      <c r="AO242" s="22">
        <v>-1.98628E-2</v>
      </c>
      <c r="AP242" s="22">
        <v>-2.3237899999999999E-2</v>
      </c>
      <c r="AQ242" s="22">
        <v>-1.95502E-2</v>
      </c>
      <c r="AR242" s="22">
        <v>-1.44441E-2</v>
      </c>
      <c r="AS242" s="22">
        <v>-1.69938E-2</v>
      </c>
      <c r="AT242" s="22">
        <v>2.0309E-3</v>
      </c>
      <c r="AU242" s="22">
        <v>2.25974E-2</v>
      </c>
      <c r="AV242" s="22">
        <v>2.3320799999999999E-2</v>
      </c>
      <c r="AW242" s="22">
        <v>2.7848299999999999E-2</v>
      </c>
      <c r="AX242" s="22">
        <v>2.32628E-2</v>
      </c>
      <c r="AY242" s="22">
        <v>2.8049399999999999E-2</v>
      </c>
      <c r="AZ242" s="22">
        <v>-1.3278099999999999E-2</v>
      </c>
      <c r="BA242" s="22">
        <v>-2.6346700000000001E-2</v>
      </c>
      <c r="BB242" s="22">
        <v>-2.6229100000000002E-2</v>
      </c>
      <c r="BC242" s="22">
        <v>-5.1624299999999998E-2</v>
      </c>
      <c r="BD242" s="22">
        <v>-6.1762499999999998E-2</v>
      </c>
      <c r="BE242" s="22">
        <v>-5.41255E-2</v>
      </c>
      <c r="BF242" s="22">
        <v>-4.9515299999999998E-2</v>
      </c>
      <c r="BG242" s="22">
        <v>-2.9667200000000001E-2</v>
      </c>
      <c r="BH242" s="22">
        <v>-3.02971E-2</v>
      </c>
      <c r="BI242" s="22">
        <v>-1.9321499999999998E-2</v>
      </c>
      <c r="BJ242" s="22">
        <v>-4.1098999999999997E-3</v>
      </c>
      <c r="BK242" s="22">
        <v>-2.6091E-3</v>
      </c>
      <c r="BL242" s="22">
        <v>-1.37725E-2</v>
      </c>
      <c r="BM242" s="22">
        <v>-9.2583000000000006E-3</v>
      </c>
      <c r="BN242" s="22">
        <v>-1.3162500000000001E-2</v>
      </c>
      <c r="BO242" s="22">
        <v>-9.7523000000000002E-3</v>
      </c>
      <c r="BP242" s="22">
        <v>-4.3496000000000003E-3</v>
      </c>
      <c r="BQ242" s="22">
        <v>-7.2541999999999997E-3</v>
      </c>
      <c r="BR242" s="22">
        <v>1.16103E-2</v>
      </c>
      <c r="BS242" s="22">
        <v>3.2580900000000003E-2</v>
      </c>
      <c r="BT242" s="22">
        <v>3.4007299999999997E-2</v>
      </c>
      <c r="BU242" s="22">
        <v>3.9465600000000003E-2</v>
      </c>
      <c r="BV242" s="22">
        <v>3.5852799999999997E-2</v>
      </c>
      <c r="BW242" s="22">
        <v>4.05926E-2</v>
      </c>
      <c r="BX242" s="22">
        <v>-1.1885000000000001E-3</v>
      </c>
      <c r="BY242" s="22">
        <v>-1.4632900000000001E-2</v>
      </c>
      <c r="BZ242" s="22">
        <v>-1.55412E-2</v>
      </c>
      <c r="CA242" s="22">
        <v>-4.3944200000000003E-2</v>
      </c>
      <c r="CB242" s="22">
        <v>-5.3992499999999999E-2</v>
      </c>
      <c r="CC242" s="22">
        <v>-4.6873699999999997E-2</v>
      </c>
      <c r="CD242" s="22">
        <v>-4.2589700000000001E-2</v>
      </c>
      <c r="CE242" s="22">
        <v>-2.2601099999999999E-2</v>
      </c>
      <c r="CF242" s="22">
        <v>-2.3102299999999999E-2</v>
      </c>
      <c r="CG242" s="22">
        <v>-1.2084599999999999E-2</v>
      </c>
      <c r="CH242" s="22">
        <v>3.6105999999999998E-3</v>
      </c>
      <c r="CI242" s="22">
        <v>5.1136999999999997E-3</v>
      </c>
      <c r="CJ242" s="22">
        <v>-6.4285999999999996E-3</v>
      </c>
      <c r="CK242" s="22">
        <v>-1.9136999999999999E-3</v>
      </c>
      <c r="CL242" s="22">
        <v>-6.1843999999999996E-3</v>
      </c>
      <c r="CM242" s="22">
        <v>-2.9662999999999998E-3</v>
      </c>
      <c r="CN242" s="22">
        <v>2.6418000000000001E-3</v>
      </c>
      <c r="CO242" s="22">
        <v>-5.086E-4</v>
      </c>
      <c r="CP242" s="22">
        <v>1.8244900000000001E-2</v>
      </c>
      <c r="CQ242" s="22">
        <v>3.94954E-2</v>
      </c>
      <c r="CR242" s="22">
        <v>4.1408800000000003E-2</v>
      </c>
      <c r="CS242" s="22">
        <v>4.7511699999999997E-2</v>
      </c>
      <c r="CT242" s="22">
        <v>4.4572599999999997E-2</v>
      </c>
      <c r="CU242" s="22">
        <v>4.9279999999999997E-2</v>
      </c>
      <c r="CV242" s="22">
        <v>7.1846999999999996E-3</v>
      </c>
      <c r="CW242" s="22">
        <v>-6.5199999999999998E-3</v>
      </c>
      <c r="CX242" s="22">
        <v>-8.1387999999999999E-3</v>
      </c>
      <c r="CY242" s="22">
        <v>-3.6263999999999998E-2</v>
      </c>
      <c r="CZ242" s="22">
        <v>-4.6222399999999997E-2</v>
      </c>
      <c r="DA242" s="22">
        <v>-3.9621900000000002E-2</v>
      </c>
      <c r="DB242" s="22">
        <v>-3.5664000000000001E-2</v>
      </c>
      <c r="DC242" s="22">
        <v>-1.5535E-2</v>
      </c>
      <c r="DD242" s="22">
        <v>-1.5907500000000001E-2</v>
      </c>
      <c r="DE242" s="22">
        <v>-4.8475999999999997E-3</v>
      </c>
      <c r="DF242" s="22">
        <v>1.1331000000000001E-2</v>
      </c>
      <c r="DG242" s="22">
        <v>1.28366E-2</v>
      </c>
      <c r="DH242" s="22">
        <v>9.1540000000000002E-4</v>
      </c>
      <c r="DI242" s="22">
        <v>5.4308999999999998E-3</v>
      </c>
      <c r="DJ242" s="22">
        <v>7.9370000000000005E-4</v>
      </c>
      <c r="DK242" s="22">
        <v>3.8197000000000001E-3</v>
      </c>
      <c r="DL242" s="22">
        <v>9.6331999999999997E-3</v>
      </c>
      <c r="DM242" s="22">
        <v>6.2370000000000004E-3</v>
      </c>
      <c r="DN242" s="22">
        <v>2.4879499999999999E-2</v>
      </c>
      <c r="DO242" s="22">
        <v>4.641E-2</v>
      </c>
      <c r="DP242" s="22">
        <v>4.8810199999999998E-2</v>
      </c>
      <c r="DQ242" s="22">
        <v>5.5557799999999997E-2</v>
      </c>
      <c r="DR242" s="22">
        <v>5.32925E-2</v>
      </c>
      <c r="DS242" s="22">
        <v>5.7967400000000002E-2</v>
      </c>
      <c r="DT242" s="22">
        <v>1.55579E-2</v>
      </c>
      <c r="DU242" s="22">
        <v>1.5929E-3</v>
      </c>
      <c r="DV242" s="22">
        <v>-7.3640000000000001E-4</v>
      </c>
      <c r="DW242" s="22">
        <v>-2.5175099999999999E-2</v>
      </c>
      <c r="DX242" s="22">
        <v>-3.5003699999999999E-2</v>
      </c>
      <c r="DY242" s="22">
        <v>-2.91515E-2</v>
      </c>
      <c r="DZ242" s="22">
        <v>-2.56645E-2</v>
      </c>
      <c r="EA242" s="22">
        <v>-5.3327000000000001E-3</v>
      </c>
      <c r="EB242" s="22">
        <v>-5.5193999999999998E-3</v>
      </c>
      <c r="EC242" s="22">
        <v>5.6014999999999997E-3</v>
      </c>
      <c r="ED242" s="22">
        <v>2.24782E-2</v>
      </c>
      <c r="EE242" s="22">
        <v>2.39872E-2</v>
      </c>
      <c r="EF242" s="22">
        <v>1.15189E-2</v>
      </c>
      <c r="EG242" s="22">
        <v>1.6035399999999998E-2</v>
      </c>
      <c r="EH242" s="22">
        <v>1.08691E-2</v>
      </c>
      <c r="EI242" s="22">
        <v>1.36177E-2</v>
      </c>
      <c r="EJ242" s="22">
        <v>1.9727700000000001E-2</v>
      </c>
      <c r="EK242" s="22">
        <v>1.5976500000000001E-2</v>
      </c>
      <c r="EL242" s="22">
        <v>3.4458799999999998E-2</v>
      </c>
      <c r="EM242" s="22">
        <v>5.6393499999999999E-2</v>
      </c>
      <c r="EN242" s="22">
        <v>5.94967E-2</v>
      </c>
      <c r="EO242" s="22">
        <v>6.7174999999999999E-2</v>
      </c>
      <c r="EP242" s="22">
        <v>6.5882499999999997E-2</v>
      </c>
      <c r="EQ242" s="22">
        <v>7.0510600000000007E-2</v>
      </c>
      <c r="ER242" s="22">
        <v>2.7647499999999998E-2</v>
      </c>
      <c r="ES242" s="22">
        <v>1.3306699999999999E-2</v>
      </c>
      <c r="ET242" s="22">
        <v>9.9515999999999997E-3</v>
      </c>
      <c r="EU242" s="22">
        <v>47.945050000000002</v>
      </c>
      <c r="EV242" s="22">
        <v>47.466619999999999</v>
      </c>
      <c r="EW242" s="22">
        <v>47.098680000000002</v>
      </c>
      <c r="EX242" s="22">
        <v>46.648429999999998</v>
      </c>
      <c r="EY242" s="22">
        <v>46.15945</v>
      </c>
      <c r="EZ242" s="22">
        <v>46.13635</v>
      </c>
      <c r="FA242" s="22">
        <v>45.520209999999999</v>
      </c>
      <c r="FB242" s="22">
        <v>45.404049999999998</v>
      </c>
      <c r="FC242" s="22">
        <v>49.62782</v>
      </c>
      <c r="FD242" s="22">
        <v>55.389499999999998</v>
      </c>
      <c r="FE242" s="22">
        <v>59.306789999999999</v>
      </c>
      <c r="FF242" s="22">
        <v>61.70693</v>
      </c>
      <c r="FG242" s="22">
        <v>63.291879999999999</v>
      </c>
      <c r="FH242" s="22">
        <v>63.723599999999998</v>
      </c>
      <c r="FI242" s="22">
        <v>63.435690000000001</v>
      </c>
      <c r="FJ242" s="22">
        <v>62.42501</v>
      </c>
      <c r="FK242" s="22">
        <v>61.13138</v>
      </c>
      <c r="FL242" s="22">
        <v>57.385190000000001</v>
      </c>
      <c r="FM242" s="22">
        <v>54.597239999999999</v>
      </c>
      <c r="FN242" s="22">
        <v>52.838749999999997</v>
      </c>
      <c r="FO242" s="22">
        <v>51.630560000000003</v>
      </c>
      <c r="FP242" s="22">
        <v>50.820900000000002</v>
      </c>
      <c r="FQ242" s="22">
        <v>49.718600000000002</v>
      </c>
      <c r="FR242" s="22">
        <v>49.090179999999997</v>
      </c>
      <c r="FS242" s="22">
        <v>0.21378179999999999</v>
      </c>
      <c r="FT242" s="22">
        <v>9.1210000000000006E-3</v>
      </c>
      <c r="FU242" s="22">
        <v>1.30303E-2</v>
      </c>
    </row>
    <row r="243" spans="1:177" x14ac:dyDescent="0.3">
      <c r="A243" s="13" t="s">
        <v>226</v>
      </c>
      <c r="B243" s="13" t="s">
        <v>199</v>
      </c>
      <c r="C243" s="13" t="s">
        <v>264</v>
      </c>
      <c r="D243" s="34" t="s">
        <v>234</v>
      </c>
      <c r="E243" s="23" t="s">
        <v>220</v>
      </c>
      <c r="F243" s="23">
        <v>4561</v>
      </c>
      <c r="G243" s="22">
        <v>0.6575761</v>
      </c>
      <c r="H243" s="22">
        <v>0.61335309999999998</v>
      </c>
      <c r="I243" s="22">
        <v>0.59256220000000004</v>
      </c>
      <c r="J243" s="22">
        <v>0.57511469999999998</v>
      </c>
      <c r="K243" s="22">
        <v>0.59262539999999997</v>
      </c>
      <c r="L243" s="22">
        <v>0.66024890000000003</v>
      </c>
      <c r="M243" s="22">
        <v>0.77315719999999999</v>
      </c>
      <c r="N243" s="22">
        <v>0.8287177</v>
      </c>
      <c r="O243" s="22">
        <v>0.75802349999999996</v>
      </c>
      <c r="P243" s="22">
        <v>0.66675390000000001</v>
      </c>
      <c r="Q243" s="22">
        <v>0.60536749999999995</v>
      </c>
      <c r="R243" s="22">
        <v>0.55273369999999999</v>
      </c>
      <c r="S243" s="22">
        <v>0.53112910000000002</v>
      </c>
      <c r="T243" s="22">
        <v>0.54720429999999998</v>
      </c>
      <c r="U243" s="22">
        <v>0.55770779999999998</v>
      </c>
      <c r="V243" s="22">
        <v>0.64349339999999999</v>
      </c>
      <c r="W243" s="22">
        <v>0.77964540000000004</v>
      </c>
      <c r="X243" s="22">
        <v>1.0220469999999999</v>
      </c>
      <c r="Y243" s="22">
        <v>1.155216</v>
      </c>
      <c r="Z243" s="22">
        <v>1.1366179999999999</v>
      </c>
      <c r="AA243" s="22">
        <v>1.097294</v>
      </c>
      <c r="AB243" s="22">
        <v>0.99947589999999997</v>
      </c>
      <c r="AC243" s="22">
        <v>0.86709060000000004</v>
      </c>
      <c r="AD243" s="22">
        <v>0.74043170000000003</v>
      </c>
      <c r="AE243" s="22">
        <v>-6.3976099999999994E-2</v>
      </c>
      <c r="AF243" s="22">
        <v>-7.4206099999999997E-2</v>
      </c>
      <c r="AG243" s="22">
        <v>-7.0459099999999997E-2</v>
      </c>
      <c r="AH243" s="22">
        <v>-7.1541199999999999E-2</v>
      </c>
      <c r="AI243" s="22">
        <v>-5.3070300000000001E-2</v>
      </c>
      <c r="AJ243" s="22">
        <v>-3.9198799999999999E-2</v>
      </c>
      <c r="AK243" s="22">
        <v>-3.1345400000000002E-2</v>
      </c>
      <c r="AL243" s="22">
        <v>-1.1158599999999999E-2</v>
      </c>
      <c r="AM243" s="22">
        <v>-9.5815999999999991E-3</v>
      </c>
      <c r="AN243" s="22">
        <v>-2.37132E-2</v>
      </c>
      <c r="AO243" s="22">
        <v>-2.0429300000000001E-2</v>
      </c>
      <c r="AP243" s="22">
        <v>-2.39837E-2</v>
      </c>
      <c r="AQ243" s="22">
        <v>-2.3338899999999999E-2</v>
      </c>
      <c r="AR243" s="22">
        <v>-1.7621000000000001E-2</v>
      </c>
      <c r="AS243" s="22">
        <v>-1.7755699999999999E-2</v>
      </c>
      <c r="AT243" s="22">
        <v>-4.5333999999999999E-3</v>
      </c>
      <c r="AU243" s="22">
        <v>1.4604199999999999E-2</v>
      </c>
      <c r="AV243" s="22">
        <v>1.28334E-2</v>
      </c>
      <c r="AW243" s="22">
        <v>2.01823E-2</v>
      </c>
      <c r="AX243" s="22">
        <v>1.1169800000000001E-2</v>
      </c>
      <c r="AY243" s="22">
        <v>1.5225799999999999E-2</v>
      </c>
      <c r="AZ243" s="22">
        <v>-2.49892E-2</v>
      </c>
      <c r="BA243" s="22">
        <v>-3.66345E-2</v>
      </c>
      <c r="BB243" s="22">
        <v>-3.1490700000000003E-2</v>
      </c>
      <c r="BC243" s="22">
        <v>-5.0092499999999998E-2</v>
      </c>
      <c r="BD243" s="22">
        <v>-6.0211300000000002E-2</v>
      </c>
      <c r="BE243" s="22">
        <v>-5.6977699999999999E-2</v>
      </c>
      <c r="BF243" s="22">
        <v>-5.8776299999999997E-2</v>
      </c>
      <c r="BG243" s="22">
        <v>-4.0504400000000003E-2</v>
      </c>
      <c r="BH243" s="22">
        <v>-2.6922100000000001E-2</v>
      </c>
      <c r="BI243" s="22">
        <v>-1.8900900000000002E-2</v>
      </c>
      <c r="BJ243" s="22">
        <v>2.4145E-3</v>
      </c>
      <c r="BK243" s="22">
        <v>4.9620000000000003E-3</v>
      </c>
      <c r="BL243" s="22">
        <v>-9.3723999999999995E-3</v>
      </c>
      <c r="BM243" s="22">
        <v>-6.0677999999999999E-3</v>
      </c>
      <c r="BN243" s="22">
        <v>-1.05676E-2</v>
      </c>
      <c r="BO243" s="22">
        <v>-1.02524E-2</v>
      </c>
      <c r="BP243" s="22">
        <v>-4.5011000000000001E-3</v>
      </c>
      <c r="BQ243" s="22">
        <v>-5.0010000000000002E-3</v>
      </c>
      <c r="BR243" s="22">
        <v>7.9660000000000009E-3</v>
      </c>
      <c r="BS243" s="22">
        <v>2.7391800000000001E-2</v>
      </c>
      <c r="BT243" s="22">
        <v>2.69993E-2</v>
      </c>
      <c r="BU243" s="22">
        <v>3.6274300000000002E-2</v>
      </c>
      <c r="BV243" s="22">
        <v>2.8539499999999999E-2</v>
      </c>
      <c r="BW243" s="22">
        <v>3.2859100000000002E-2</v>
      </c>
      <c r="BX243" s="22">
        <v>-8.5710999999999999E-3</v>
      </c>
      <c r="BY243" s="22">
        <v>-2.0995E-2</v>
      </c>
      <c r="BZ243" s="22">
        <v>-1.7889100000000002E-2</v>
      </c>
      <c r="CA243" s="22">
        <v>-4.04768E-2</v>
      </c>
      <c r="CB243" s="22">
        <v>-5.0518599999999997E-2</v>
      </c>
      <c r="CC243" s="22">
        <v>-4.7640500000000002E-2</v>
      </c>
      <c r="CD243" s="22">
        <v>-4.9935300000000002E-2</v>
      </c>
      <c r="CE243" s="22">
        <v>-3.1801400000000001E-2</v>
      </c>
      <c r="CF243" s="22">
        <v>-1.84192E-2</v>
      </c>
      <c r="CG243" s="22">
        <v>-1.02819E-2</v>
      </c>
      <c r="CH243" s="22">
        <v>1.18152E-2</v>
      </c>
      <c r="CI243" s="22">
        <v>1.5034799999999999E-2</v>
      </c>
      <c r="CJ243" s="22">
        <v>5.599E-4</v>
      </c>
      <c r="CK243" s="22">
        <v>3.8788999999999998E-3</v>
      </c>
      <c r="CL243" s="22">
        <v>-1.2756E-3</v>
      </c>
      <c r="CM243" s="22">
        <v>-1.1888000000000001E-3</v>
      </c>
      <c r="CN243" s="22">
        <v>4.5856999999999998E-3</v>
      </c>
      <c r="CO243" s="22">
        <v>3.833E-3</v>
      </c>
      <c r="CP243" s="22">
        <v>1.6623099999999998E-2</v>
      </c>
      <c r="CQ243" s="22">
        <v>3.62484E-2</v>
      </c>
      <c r="CR243" s="22">
        <v>3.6810599999999999E-2</v>
      </c>
      <c r="CS243" s="22">
        <v>4.7419500000000003E-2</v>
      </c>
      <c r="CT243" s="22">
        <v>4.05697E-2</v>
      </c>
      <c r="CU243" s="22">
        <v>4.5071899999999998E-2</v>
      </c>
      <c r="CV243" s="22">
        <v>2.8E-3</v>
      </c>
      <c r="CW243" s="22">
        <v>-1.01631E-2</v>
      </c>
      <c r="CX243" s="22">
        <v>-8.4685999999999997E-3</v>
      </c>
      <c r="CY243" s="22">
        <v>-3.0861E-2</v>
      </c>
      <c r="CZ243" s="22">
        <v>-4.0825800000000002E-2</v>
      </c>
      <c r="DA243" s="22">
        <v>-3.8303400000000001E-2</v>
      </c>
      <c r="DB243" s="22">
        <v>-4.1094400000000003E-2</v>
      </c>
      <c r="DC243" s="22">
        <v>-2.3098299999999999E-2</v>
      </c>
      <c r="DD243" s="22">
        <v>-9.9162999999999994E-3</v>
      </c>
      <c r="DE243" s="22">
        <v>-1.6628999999999999E-3</v>
      </c>
      <c r="DF243" s="22">
        <v>2.1215999999999999E-2</v>
      </c>
      <c r="DG243" s="22">
        <v>2.51077E-2</v>
      </c>
      <c r="DH243" s="22">
        <v>1.04923E-2</v>
      </c>
      <c r="DI243" s="22">
        <v>1.38256E-2</v>
      </c>
      <c r="DJ243" s="22">
        <v>8.0163999999999999E-3</v>
      </c>
      <c r="DK243" s="22">
        <v>7.8749000000000006E-3</v>
      </c>
      <c r="DL243" s="22">
        <v>1.3672500000000001E-2</v>
      </c>
      <c r="DM243" s="22">
        <v>1.26669E-2</v>
      </c>
      <c r="DN243" s="22">
        <v>2.5280199999999999E-2</v>
      </c>
      <c r="DO243" s="22">
        <v>4.5104999999999999E-2</v>
      </c>
      <c r="DP243" s="22">
        <v>4.6621900000000001E-2</v>
      </c>
      <c r="DQ243" s="22">
        <v>5.85648E-2</v>
      </c>
      <c r="DR243" s="22">
        <v>5.2599800000000002E-2</v>
      </c>
      <c r="DS243" s="22">
        <v>5.7284700000000001E-2</v>
      </c>
      <c r="DT243" s="22">
        <v>1.41712E-2</v>
      </c>
      <c r="DU243" s="22">
        <v>6.6870000000000005E-4</v>
      </c>
      <c r="DV243" s="22">
        <v>9.5180000000000004E-4</v>
      </c>
      <c r="DW243" s="22">
        <v>-1.69774E-2</v>
      </c>
      <c r="DX243" s="22">
        <v>-2.6831000000000001E-2</v>
      </c>
      <c r="DY243" s="22">
        <v>-2.4822E-2</v>
      </c>
      <c r="DZ243" s="22">
        <v>-2.8329500000000001E-2</v>
      </c>
      <c r="EA243" s="22">
        <v>-1.0532400000000001E-2</v>
      </c>
      <c r="EB243" s="22">
        <v>2.3603999999999999E-3</v>
      </c>
      <c r="EC243" s="22">
        <v>1.0781600000000001E-2</v>
      </c>
      <c r="ED243" s="22">
        <v>3.4789100000000003E-2</v>
      </c>
      <c r="EE243" s="22">
        <v>3.9651199999999998E-2</v>
      </c>
      <c r="EF243" s="22">
        <v>2.4833000000000001E-2</v>
      </c>
      <c r="EG243" s="22">
        <v>2.81871E-2</v>
      </c>
      <c r="EH243" s="22">
        <v>2.14326E-2</v>
      </c>
      <c r="EI243" s="22">
        <v>2.0961299999999999E-2</v>
      </c>
      <c r="EJ243" s="22">
        <v>2.6792400000000001E-2</v>
      </c>
      <c r="EK243" s="22">
        <v>2.5421599999999999E-2</v>
      </c>
      <c r="EL243" s="22">
        <v>3.7779600000000003E-2</v>
      </c>
      <c r="EM243" s="22">
        <v>5.7892600000000002E-2</v>
      </c>
      <c r="EN243" s="22">
        <v>6.0787899999999999E-2</v>
      </c>
      <c r="EO243" s="22">
        <v>7.4656700000000006E-2</v>
      </c>
      <c r="EP243" s="22">
        <v>6.9969500000000004E-2</v>
      </c>
      <c r="EQ243" s="22">
        <v>7.4917999999999998E-2</v>
      </c>
      <c r="ER243" s="22">
        <v>3.05893E-2</v>
      </c>
      <c r="ES243" s="22">
        <v>1.6308199999999998E-2</v>
      </c>
      <c r="ET243" s="22">
        <v>1.45535E-2</v>
      </c>
      <c r="EU243" s="22">
        <v>50.613529999999997</v>
      </c>
      <c r="EV243" s="22">
        <v>50.235959999999999</v>
      </c>
      <c r="EW243" s="22">
        <v>49.495530000000002</v>
      </c>
      <c r="EX243" s="22">
        <v>49.767879999999998</v>
      </c>
      <c r="EY243" s="22">
        <v>49.24503</v>
      </c>
      <c r="EZ243" s="22">
        <v>49.611870000000003</v>
      </c>
      <c r="FA243" s="22">
        <v>48.575659999999999</v>
      </c>
      <c r="FB243" s="22">
        <v>48.549480000000003</v>
      </c>
      <c r="FC243" s="22">
        <v>51.981290000000001</v>
      </c>
      <c r="FD243" s="22">
        <v>56.665230000000001</v>
      </c>
      <c r="FE243" s="22">
        <v>60.156140000000001</v>
      </c>
      <c r="FF243" s="22">
        <v>62.53819</v>
      </c>
      <c r="FG243" s="22">
        <v>64.116169999999997</v>
      </c>
      <c r="FH243" s="22">
        <v>64.313730000000007</v>
      </c>
      <c r="FI243" s="22">
        <v>63.870109999999997</v>
      </c>
      <c r="FJ243" s="22">
        <v>62.882390000000001</v>
      </c>
      <c r="FK243" s="22">
        <v>61.412329999999997</v>
      </c>
      <c r="FL243" s="22">
        <v>58.895269999999996</v>
      </c>
      <c r="FM243" s="22">
        <v>57.014800000000001</v>
      </c>
      <c r="FN243" s="22">
        <v>55.937809999999999</v>
      </c>
      <c r="FO243" s="22">
        <v>54.09225</v>
      </c>
      <c r="FP243" s="22">
        <v>53.69126</v>
      </c>
      <c r="FQ243" s="22">
        <v>52.505339999999997</v>
      </c>
      <c r="FR243" s="22">
        <v>51.692790000000002</v>
      </c>
      <c r="FS243" s="22">
        <v>0.27276359999999999</v>
      </c>
      <c r="FT243" s="22">
        <v>1.17699E-2</v>
      </c>
      <c r="FU243" s="22">
        <v>1.78082E-2</v>
      </c>
    </row>
    <row r="244" spans="1:177" x14ac:dyDescent="0.3">
      <c r="A244" s="13" t="s">
        <v>226</v>
      </c>
      <c r="B244" s="13" t="s">
        <v>199</v>
      </c>
      <c r="C244" s="13" t="s">
        <v>264</v>
      </c>
      <c r="D244" s="34" t="s">
        <v>234</v>
      </c>
      <c r="E244" s="23" t="s">
        <v>221</v>
      </c>
      <c r="F244" s="23">
        <v>3208</v>
      </c>
      <c r="G244" s="22">
        <v>0.68927150000000004</v>
      </c>
      <c r="H244" s="22">
        <v>0.63829219999999998</v>
      </c>
      <c r="I244" s="22">
        <v>0.60527989999999998</v>
      </c>
      <c r="J244" s="22">
        <v>0.6082419</v>
      </c>
      <c r="K244" s="22">
        <v>0.64349860000000003</v>
      </c>
      <c r="L244" s="22">
        <v>0.71533469999999999</v>
      </c>
      <c r="M244" s="22">
        <v>0.85442019999999996</v>
      </c>
      <c r="N244" s="22">
        <v>0.85096249999999996</v>
      </c>
      <c r="O244" s="22">
        <v>0.70819089999999996</v>
      </c>
      <c r="P244" s="22">
        <v>0.53592989999999996</v>
      </c>
      <c r="Q244" s="22">
        <v>0.42954310000000001</v>
      </c>
      <c r="R244" s="22">
        <v>0.34269149999999998</v>
      </c>
      <c r="S244" s="22">
        <v>0.34051490000000001</v>
      </c>
      <c r="T244" s="22">
        <v>0.38491979999999998</v>
      </c>
      <c r="U244" s="22">
        <v>0.44347619999999999</v>
      </c>
      <c r="V244" s="22">
        <v>0.591858</v>
      </c>
      <c r="W244" s="22">
        <v>0.8046548</v>
      </c>
      <c r="X244" s="22">
        <v>1.0651079999999999</v>
      </c>
      <c r="Y244" s="22">
        <v>1.1591469999999999</v>
      </c>
      <c r="Z244" s="22">
        <v>1.1567829999999999</v>
      </c>
      <c r="AA244" s="22">
        <v>1.117211</v>
      </c>
      <c r="AB244" s="22">
        <v>1.0201</v>
      </c>
      <c r="AC244" s="22">
        <v>0.89305259999999997</v>
      </c>
      <c r="AD244" s="22">
        <v>0.7716208</v>
      </c>
      <c r="AE244" s="22">
        <v>-8.0671599999999996E-2</v>
      </c>
      <c r="AF244" s="22">
        <v>-9.0887700000000002E-2</v>
      </c>
      <c r="AG244" s="22">
        <v>-7.6304399999999994E-2</v>
      </c>
      <c r="AH244" s="22">
        <v>-6.1207400000000002E-2</v>
      </c>
      <c r="AI244" s="22">
        <v>-3.9322599999999999E-2</v>
      </c>
      <c r="AJ244" s="22">
        <v>-5.9517899999999999E-2</v>
      </c>
      <c r="AK244" s="22">
        <v>-4.6228600000000002E-2</v>
      </c>
      <c r="AL244" s="22">
        <v>-3.8247900000000001E-2</v>
      </c>
      <c r="AM244" s="22">
        <v>-3.7550100000000003E-2</v>
      </c>
      <c r="AN244" s="22">
        <v>-4.1773999999999999E-2</v>
      </c>
      <c r="AO244" s="22">
        <v>-3.3990899999999998E-2</v>
      </c>
      <c r="AP244" s="22">
        <v>-3.8437699999999998E-2</v>
      </c>
      <c r="AQ244" s="22">
        <v>-3.1666100000000003E-2</v>
      </c>
      <c r="AR244" s="22">
        <v>-2.7217600000000002E-2</v>
      </c>
      <c r="AS244" s="22">
        <v>-3.14708E-2</v>
      </c>
      <c r="AT244" s="22">
        <v>-4.6110999999999999E-3</v>
      </c>
      <c r="AU244" s="22">
        <v>1.6615499999999998E-2</v>
      </c>
      <c r="AV244" s="22">
        <v>1.8938099999999999E-2</v>
      </c>
      <c r="AW244" s="22">
        <v>1.8311500000000001E-2</v>
      </c>
      <c r="AX244" s="22">
        <v>1.83766E-2</v>
      </c>
      <c r="AY244" s="22">
        <v>2.43372E-2</v>
      </c>
      <c r="AZ244" s="22">
        <v>-1.6695600000000001E-2</v>
      </c>
      <c r="BA244" s="22">
        <v>-2.9464199999999999E-2</v>
      </c>
      <c r="BB244" s="22">
        <v>-3.7848600000000003E-2</v>
      </c>
      <c r="BC244" s="22">
        <v>-6.2597399999999997E-2</v>
      </c>
      <c r="BD244" s="22">
        <v>-7.2572600000000001E-2</v>
      </c>
      <c r="BE244" s="22">
        <v>-5.9638400000000001E-2</v>
      </c>
      <c r="BF244" s="22">
        <v>-4.5293800000000002E-2</v>
      </c>
      <c r="BG244" s="22">
        <v>-2.2338799999999999E-2</v>
      </c>
      <c r="BH244" s="22">
        <v>-4.1789399999999997E-2</v>
      </c>
      <c r="BI244" s="22">
        <v>-2.8701999999999998E-2</v>
      </c>
      <c r="BJ244" s="22">
        <v>-1.9807999999999999E-2</v>
      </c>
      <c r="BK244" s="22">
        <v>-2.0112600000000001E-2</v>
      </c>
      <c r="BL244" s="22">
        <v>-2.6064E-2</v>
      </c>
      <c r="BM244" s="22">
        <v>-1.8543199999999999E-2</v>
      </c>
      <c r="BN244" s="22">
        <v>-2.33136E-2</v>
      </c>
      <c r="BO244" s="22">
        <v>-1.7149399999999999E-2</v>
      </c>
      <c r="BP244" s="22">
        <v>-1.16036E-2</v>
      </c>
      <c r="BQ244" s="22">
        <v>-1.62536E-2</v>
      </c>
      <c r="BR244" s="22">
        <v>1.05042E-2</v>
      </c>
      <c r="BS244" s="22">
        <v>3.2738200000000002E-2</v>
      </c>
      <c r="BT244" s="22">
        <v>3.5200000000000002E-2</v>
      </c>
      <c r="BU244" s="22">
        <v>3.4642300000000001E-2</v>
      </c>
      <c r="BV244" s="22">
        <v>3.6475100000000003E-2</v>
      </c>
      <c r="BW244" s="22">
        <v>4.1673300000000003E-2</v>
      </c>
      <c r="BX244" s="22">
        <v>8.0000000000000004E-4</v>
      </c>
      <c r="BY244" s="22">
        <v>-1.2881E-2</v>
      </c>
      <c r="BZ244" s="22">
        <v>-2.0865499999999999E-2</v>
      </c>
      <c r="CA244" s="22">
        <v>-5.0079400000000003E-2</v>
      </c>
      <c r="CB244" s="22">
        <v>-5.9887700000000002E-2</v>
      </c>
      <c r="CC244" s="22">
        <v>-4.8095499999999999E-2</v>
      </c>
      <c r="CD244" s="22">
        <v>-3.42721E-2</v>
      </c>
      <c r="CE244" s="22">
        <v>-1.0575899999999999E-2</v>
      </c>
      <c r="CF244" s="22">
        <v>-2.9510700000000001E-2</v>
      </c>
      <c r="CG244" s="22">
        <v>-1.65632E-2</v>
      </c>
      <c r="CH244" s="22">
        <v>-7.0365000000000002E-3</v>
      </c>
      <c r="CI244" s="22">
        <v>-8.0354999999999992E-3</v>
      </c>
      <c r="CJ244" s="22">
        <v>-1.51833E-2</v>
      </c>
      <c r="CK244" s="22">
        <v>-7.8440999999999997E-3</v>
      </c>
      <c r="CL244" s="22">
        <v>-1.2838799999999999E-2</v>
      </c>
      <c r="CM244" s="22">
        <v>-7.0952000000000003E-3</v>
      </c>
      <c r="CN244" s="22">
        <v>-7.894E-4</v>
      </c>
      <c r="CO244" s="22">
        <v>-5.7142E-3</v>
      </c>
      <c r="CP244" s="22">
        <v>2.0972999999999999E-2</v>
      </c>
      <c r="CQ244" s="22">
        <v>4.3904800000000001E-2</v>
      </c>
      <c r="CR244" s="22">
        <v>4.6462999999999997E-2</v>
      </c>
      <c r="CS244" s="22">
        <v>4.5952899999999998E-2</v>
      </c>
      <c r="CT244" s="22">
        <v>4.9010100000000001E-2</v>
      </c>
      <c r="CU244" s="22">
        <v>5.3680199999999997E-2</v>
      </c>
      <c r="CV244" s="22">
        <v>1.2917400000000001E-2</v>
      </c>
      <c r="CW244" s="22">
        <v>-1.3956000000000001E-3</v>
      </c>
      <c r="CX244" s="22">
        <v>-9.1030999999999994E-3</v>
      </c>
      <c r="CY244" s="22">
        <v>-3.7561299999999999E-2</v>
      </c>
      <c r="CZ244" s="22">
        <v>-4.72027E-2</v>
      </c>
      <c r="DA244" s="22">
        <v>-3.65527E-2</v>
      </c>
      <c r="DB244" s="22">
        <v>-2.3250400000000001E-2</v>
      </c>
      <c r="DC244" s="22">
        <v>1.1869999999999999E-3</v>
      </c>
      <c r="DD244" s="22">
        <v>-1.7231900000000001E-2</v>
      </c>
      <c r="DE244" s="22">
        <v>-4.4242999999999999E-3</v>
      </c>
      <c r="DF244" s="22">
        <v>5.7349999999999996E-3</v>
      </c>
      <c r="DG244" s="22">
        <v>4.0416000000000002E-3</v>
      </c>
      <c r="DH244" s="22">
        <v>-4.3024999999999999E-3</v>
      </c>
      <c r="DI244" s="22">
        <v>2.8549000000000001E-3</v>
      </c>
      <c r="DJ244" s="22">
        <v>-2.3638999999999999E-3</v>
      </c>
      <c r="DK244" s="22">
        <v>2.9589999999999998E-3</v>
      </c>
      <c r="DL244" s="22">
        <v>1.00248E-2</v>
      </c>
      <c r="DM244" s="22">
        <v>4.8252E-3</v>
      </c>
      <c r="DN244" s="22">
        <v>3.1441799999999999E-2</v>
      </c>
      <c r="DO244" s="22">
        <v>5.50714E-2</v>
      </c>
      <c r="DP244" s="22">
        <v>5.7725899999999997E-2</v>
      </c>
      <c r="DQ244" s="22">
        <v>5.7263599999999998E-2</v>
      </c>
      <c r="DR244" s="22">
        <v>6.1545000000000002E-2</v>
      </c>
      <c r="DS244" s="22">
        <v>6.5687099999999998E-2</v>
      </c>
      <c r="DT244" s="22">
        <v>2.5034799999999999E-2</v>
      </c>
      <c r="DU244" s="22">
        <v>1.0089900000000001E-2</v>
      </c>
      <c r="DV244" s="22">
        <v>2.6592999999999999E-3</v>
      </c>
      <c r="DW244" s="22">
        <v>-1.94872E-2</v>
      </c>
      <c r="DX244" s="22">
        <v>-2.8887699999999999E-2</v>
      </c>
      <c r="DY244" s="22">
        <v>-1.9886600000000001E-2</v>
      </c>
      <c r="DZ244" s="22">
        <v>-7.3368000000000001E-3</v>
      </c>
      <c r="EA244" s="22">
        <v>1.8170800000000001E-2</v>
      </c>
      <c r="EB244" s="22">
        <v>4.9660000000000004E-4</v>
      </c>
      <c r="EC244" s="22">
        <v>1.31022E-2</v>
      </c>
      <c r="ED244" s="22">
        <v>2.4174899999999999E-2</v>
      </c>
      <c r="EE244" s="22">
        <v>2.1479100000000001E-2</v>
      </c>
      <c r="EF244" s="22">
        <v>1.1407499999999999E-2</v>
      </c>
      <c r="EG244" s="22">
        <v>1.8302599999999999E-2</v>
      </c>
      <c r="EH244" s="22">
        <v>1.2760199999999999E-2</v>
      </c>
      <c r="EI244" s="22">
        <v>1.74757E-2</v>
      </c>
      <c r="EJ244" s="22">
        <v>2.56388E-2</v>
      </c>
      <c r="EK244" s="22">
        <v>2.0042399999999998E-2</v>
      </c>
      <c r="EL244" s="22">
        <v>4.6557099999999997E-2</v>
      </c>
      <c r="EM244" s="22">
        <v>7.1194099999999996E-2</v>
      </c>
      <c r="EN244" s="22">
        <v>7.3987800000000006E-2</v>
      </c>
      <c r="EO244" s="22">
        <v>7.3594400000000004E-2</v>
      </c>
      <c r="EP244" s="22">
        <v>7.9643599999999995E-2</v>
      </c>
      <c r="EQ244" s="22">
        <v>8.3023200000000005E-2</v>
      </c>
      <c r="ER244" s="22">
        <v>4.2530400000000003E-2</v>
      </c>
      <c r="ES244" s="22">
        <v>2.6673100000000002E-2</v>
      </c>
      <c r="ET244" s="22">
        <v>1.9642400000000001E-2</v>
      </c>
      <c r="EU244" s="22">
        <v>44.740139999999997</v>
      </c>
      <c r="EV244" s="22">
        <v>44.140700000000002</v>
      </c>
      <c r="EW244" s="22">
        <v>44.220109999999998</v>
      </c>
      <c r="EX244" s="22">
        <v>42.901859999999999</v>
      </c>
      <c r="EY244" s="22">
        <v>42.45373</v>
      </c>
      <c r="EZ244" s="22">
        <v>41.962359999999997</v>
      </c>
      <c r="FA244" s="22">
        <v>41.850720000000003</v>
      </c>
      <c r="FB244" s="22">
        <v>41.626420000000003</v>
      </c>
      <c r="FC244" s="22">
        <v>46.802430000000001</v>
      </c>
      <c r="FD244" s="22">
        <v>53.859319999999997</v>
      </c>
      <c r="FE244" s="22">
        <v>58.288319999999999</v>
      </c>
      <c r="FF244" s="22">
        <v>60.709269999999997</v>
      </c>
      <c r="FG244" s="22">
        <v>62.302</v>
      </c>
      <c r="FH244" s="22">
        <v>63.014719999999997</v>
      </c>
      <c r="FI244" s="22">
        <v>62.913539999999998</v>
      </c>
      <c r="FJ244" s="22">
        <v>61.87518</v>
      </c>
      <c r="FK244" s="22">
        <v>60.793500000000002</v>
      </c>
      <c r="FL244" s="22">
        <v>55.57067</v>
      </c>
      <c r="FM244" s="22">
        <v>51.692749999999997</v>
      </c>
      <c r="FN244" s="22">
        <v>49.115819999999999</v>
      </c>
      <c r="FO244" s="22">
        <v>48.673439999999999</v>
      </c>
      <c r="FP244" s="22">
        <v>47.373199999999997</v>
      </c>
      <c r="FQ244" s="22">
        <v>46.37133</v>
      </c>
      <c r="FR244" s="22">
        <v>45.964179999999999</v>
      </c>
      <c r="FS244" s="22">
        <v>0.33936539999999998</v>
      </c>
      <c r="FT244" s="22">
        <v>1.4210800000000001E-2</v>
      </c>
      <c r="FU244" s="22">
        <v>1.8941599999999999E-2</v>
      </c>
    </row>
    <row r="245" spans="1:177" x14ac:dyDescent="0.3">
      <c r="A245" s="13" t="s">
        <v>226</v>
      </c>
      <c r="B245" s="13" t="s">
        <v>199</v>
      </c>
      <c r="C245" s="13" t="s">
        <v>264</v>
      </c>
      <c r="D245" s="34" t="s">
        <v>246</v>
      </c>
      <c r="E245" s="23" t="s">
        <v>219</v>
      </c>
      <c r="F245" s="23">
        <v>7769</v>
      </c>
      <c r="G245" s="22">
        <v>0.74330079999999998</v>
      </c>
      <c r="H245" s="22">
        <v>0.68253019999999998</v>
      </c>
      <c r="I245" s="22">
        <v>0.65929159999999998</v>
      </c>
      <c r="J245" s="22">
        <v>0.65490939999999997</v>
      </c>
      <c r="K245" s="22">
        <v>0.6734909</v>
      </c>
      <c r="L245" s="22">
        <v>0.74673</v>
      </c>
      <c r="M245" s="22">
        <v>0.83497739999999998</v>
      </c>
      <c r="N245" s="22">
        <v>0.85970749999999996</v>
      </c>
      <c r="O245" s="22">
        <v>0.76689390000000002</v>
      </c>
      <c r="P245" s="22">
        <v>0.6361793</v>
      </c>
      <c r="Q245" s="22">
        <v>0.49665350000000003</v>
      </c>
      <c r="R245" s="22">
        <v>0.41887750000000001</v>
      </c>
      <c r="S245" s="22">
        <v>0.42274529999999999</v>
      </c>
      <c r="T245" s="22">
        <v>0.42551480000000003</v>
      </c>
      <c r="U245" s="22">
        <v>0.49160969999999998</v>
      </c>
      <c r="V245" s="22">
        <v>0.63382260000000001</v>
      </c>
      <c r="W245" s="22">
        <v>0.86084170000000004</v>
      </c>
      <c r="X245" s="22">
        <v>1.16771</v>
      </c>
      <c r="Y245" s="22">
        <v>1.257306</v>
      </c>
      <c r="Z245" s="22">
        <v>1.264186</v>
      </c>
      <c r="AA245" s="22">
        <v>1.260338</v>
      </c>
      <c r="AB245" s="22">
        <v>1.1658459999999999</v>
      </c>
      <c r="AC245" s="22">
        <v>1.0099720000000001</v>
      </c>
      <c r="AD245" s="22">
        <v>0.87629999999999997</v>
      </c>
      <c r="AE245" s="22">
        <v>-6.5198800000000001E-2</v>
      </c>
      <c r="AF245" s="22">
        <v>-8.0070199999999994E-2</v>
      </c>
      <c r="AG245" s="22">
        <v>-6.8350599999999997E-2</v>
      </c>
      <c r="AH245" s="22">
        <v>-5.94523E-2</v>
      </c>
      <c r="AI245" s="22">
        <v>-4.8743700000000001E-2</v>
      </c>
      <c r="AJ245" s="22">
        <v>-4.5230199999999998E-2</v>
      </c>
      <c r="AK245" s="22">
        <v>-3.38129E-2</v>
      </c>
      <c r="AL245" s="22">
        <v>-3.07272E-2</v>
      </c>
      <c r="AM245" s="22">
        <v>-1.89059E-2</v>
      </c>
      <c r="AN245" s="22">
        <v>-1.1829599999999999E-2</v>
      </c>
      <c r="AO245" s="22">
        <v>-2.6988100000000001E-2</v>
      </c>
      <c r="AP245" s="22">
        <v>-2.68363E-2</v>
      </c>
      <c r="AQ245" s="22">
        <v>-3.9601000000000003E-3</v>
      </c>
      <c r="AR245" s="22">
        <v>-1.3475300000000001E-2</v>
      </c>
      <c r="AS245" s="22">
        <v>-1.0030900000000001E-2</v>
      </c>
      <c r="AT245" s="22">
        <v>1.4973200000000001E-2</v>
      </c>
      <c r="AU245" s="22">
        <v>4.3633100000000001E-2</v>
      </c>
      <c r="AV245" s="22">
        <v>4.4612400000000003E-2</v>
      </c>
      <c r="AW245" s="22">
        <v>3.38199E-2</v>
      </c>
      <c r="AX245" s="22">
        <v>2.6816599999999999E-2</v>
      </c>
      <c r="AY245" s="22">
        <v>4.01392E-2</v>
      </c>
      <c r="AZ245" s="22">
        <v>5.7159999999999997E-3</v>
      </c>
      <c r="BA245" s="22">
        <v>-4.0920000000000003E-4</v>
      </c>
      <c r="BB245" s="22">
        <v>3.5812999999999999E-3</v>
      </c>
      <c r="BC245" s="22">
        <v>-5.3422499999999998E-2</v>
      </c>
      <c r="BD245" s="22">
        <v>-6.80563E-2</v>
      </c>
      <c r="BE245" s="22">
        <v>-5.7611999999999997E-2</v>
      </c>
      <c r="BF245" s="22">
        <v>-4.9328299999999999E-2</v>
      </c>
      <c r="BG245" s="22">
        <v>-3.8847199999999998E-2</v>
      </c>
      <c r="BH245" s="22">
        <v>-3.5710199999999997E-2</v>
      </c>
      <c r="BI245" s="22">
        <v>-2.3960200000000001E-2</v>
      </c>
      <c r="BJ245" s="22">
        <v>-1.96606E-2</v>
      </c>
      <c r="BK245" s="22">
        <v>-7.1269999999999997E-3</v>
      </c>
      <c r="BL245" s="22">
        <v>4.85E-5</v>
      </c>
      <c r="BM245" s="22">
        <v>-1.45557E-2</v>
      </c>
      <c r="BN245" s="22">
        <v>-1.4108799999999999E-2</v>
      </c>
      <c r="BO245" s="22">
        <v>8.6055999999999997E-3</v>
      </c>
      <c r="BP245" s="22">
        <v>-5.5800000000000001E-5</v>
      </c>
      <c r="BQ245" s="22">
        <v>2.7081000000000002E-3</v>
      </c>
      <c r="BR245" s="22">
        <v>2.8088100000000001E-2</v>
      </c>
      <c r="BS245" s="22">
        <v>5.7023699999999997E-2</v>
      </c>
      <c r="BT245" s="22">
        <v>5.9390499999999999E-2</v>
      </c>
      <c r="BU245" s="22">
        <v>4.8394699999999999E-2</v>
      </c>
      <c r="BV245" s="22">
        <v>4.12352E-2</v>
      </c>
      <c r="BW245" s="22">
        <v>5.3655099999999997E-2</v>
      </c>
      <c r="BX245" s="22">
        <v>1.9117100000000001E-2</v>
      </c>
      <c r="BY245" s="22">
        <v>1.2423500000000001E-2</v>
      </c>
      <c r="BZ245" s="22">
        <v>1.44019E-2</v>
      </c>
      <c r="CA245" s="22">
        <v>-4.5266300000000002E-2</v>
      </c>
      <c r="CB245" s="22">
        <v>-5.9735499999999997E-2</v>
      </c>
      <c r="CC245" s="22">
        <v>-5.0174400000000001E-2</v>
      </c>
      <c r="CD245" s="22">
        <v>-4.2316300000000001E-2</v>
      </c>
      <c r="CE245" s="22">
        <v>-3.1993000000000001E-2</v>
      </c>
      <c r="CF245" s="22">
        <v>-2.9116800000000002E-2</v>
      </c>
      <c r="CG245" s="22">
        <v>-1.7136200000000001E-2</v>
      </c>
      <c r="CH245" s="22">
        <v>-1.1996E-2</v>
      </c>
      <c r="CI245" s="22">
        <v>1.031E-3</v>
      </c>
      <c r="CJ245" s="22">
        <v>8.2751999999999999E-3</v>
      </c>
      <c r="CK245" s="22">
        <v>-5.9449999999999998E-3</v>
      </c>
      <c r="CL245" s="22">
        <v>-5.2937000000000001E-3</v>
      </c>
      <c r="CM245" s="22">
        <v>1.7308500000000001E-2</v>
      </c>
      <c r="CN245" s="22">
        <v>9.2385999999999996E-3</v>
      </c>
      <c r="CO245" s="22">
        <v>1.1531100000000001E-2</v>
      </c>
      <c r="CP245" s="22">
        <v>3.7171500000000003E-2</v>
      </c>
      <c r="CQ245" s="22">
        <v>6.6297900000000007E-2</v>
      </c>
      <c r="CR245" s="22">
        <v>6.9625699999999999E-2</v>
      </c>
      <c r="CS245" s="22">
        <v>5.8489199999999998E-2</v>
      </c>
      <c r="CT245" s="22">
        <v>5.1221500000000003E-2</v>
      </c>
      <c r="CU245" s="22">
        <v>6.3016199999999994E-2</v>
      </c>
      <c r="CV245" s="22">
        <v>2.8398699999999999E-2</v>
      </c>
      <c r="CW245" s="22">
        <v>2.1311299999999998E-2</v>
      </c>
      <c r="CX245" s="22">
        <v>2.1896200000000001E-2</v>
      </c>
      <c r="CY245" s="22">
        <v>-3.71101E-2</v>
      </c>
      <c r="CZ245" s="22">
        <v>-5.1414700000000001E-2</v>
      </c>
      <c r="DA245" s="22">
        <v>-4.2736900000000001E-2</v>
      </c>
      <c r="DB245" s="22">
        <v>-3.53044E-2</v>
      </c>
      <c r="DC245" s="22">
        <v>-2.5138799999999999E-2</v>
      </c>
      <c r="DD245" s="22">
        <v>-2.25233E-2</v>
      </c>
      <c r="DE245" s="22">
        <v>-1.0312200000000001E-2</v>
      </c>
      <c r="DF245" s="22">
        <v>-4.3312999999999997E-3</v>
      </c>
      <c r="DG245" s="22">
        <v>9.1889999999999993E-3</v>
      </c>
      <c r="DH245" s="22">
        <v>1.65019E-2</v>
      </c>
      <c r="DI245" s="22">
        <v>2.6656000000000002E-3</v>
      </c>
      <c r="DJ245" s="22">
        <v>3.5213000000000002E-3</v>
      </c>
      <c r="DK245" s="22">
        <v>2.60114E-2</v>
      </c>
      <c r="DL245" s="22">
        <v>1.8532900000000001E-2</v>
      </c>
      <c r="DM245" s="22">
        <v>2.03541E-2</v>
      </c>
      <c r="DN245" s="22">
        <v>4.6254900000000002E-2</v>
      </c>
      <c r="DO245" s="22">
        <v>7.5572200000000006E-2</v>
      </c>
      <c r="DP245" s="22">
        <v>7.9860899999999999E-2</v>
      </c>
      <c r="DQ245" s="22">
        <v>6.8583699999999997E-2</v>
      </c>
      <c r="DR245" s="22">
        <v>6.12078E-2</v>
      </c>
      <c r="DS245" s="22">
        <v>7.2377200000000003E-2</v>
      </c>
      <c r="DT245" s="22">
        <v>3.76803E-2</v>
      </c>
      <c r="DU245" s="22">
        <v>3.0199199999999999E-2</v>
      </c>
      <c r="DV245" s="22">
        <v>2.93905E-2</v>
      </c>
      <c r="DW245" s="22">
        <v>-2.53338E-2</v>
      </c>
      <c r="DX245" s="22">
        <v>-3.94008E-2</v>
      </c>
      <c r="DY245" s="22">
        <v>-3.19983E-2</v>
      </c>
      <c r="DZ245" s="22">
        <v>-2.5180299999999999E-2</v>
      </c>
      <c r="EA245" s="22">
        <v>-1.52423E-2</v>
      </c>
      <c r="EB245" s="22">
        <v>-1.3003300000000001E-2</v>
      </c>
      <c r="EC245" s="22">
        <v>-4.594E-4</v>
      </c>
      <c r="ED245" s="22">
        <v>6.7352000000000002E-3</v>
      </c>
      <c r="EE245" s="22">
        <v>2.0967800000000002E-2</v>
      </c>
      <c r="EF245" s="22">
        <v>2.8379999999999999E-2</v>
      </c>
      <c r="EG245" s="22">
        <v>1.5098E-2</v>
      </c>
      <c r="EH245" s="22">
        <v>1.62489E-2</v>
      </c>
      <c r="EI245" s="22">
        <v>3.8577100000000003E-2</v>
      </c>
      <c r="EJ245" s="22">
        <v>3.1952399999999999E-2</v>
      </c>
      <c r="EK245" s="22">
        <v>3.30931E-2</v>
      </c>
      <c r="EL245" s="22">
        <v>5.93698E-2</v>
      </c>
      <c r="EM245" s="22">
        <v>8.8962700000000006E-2</v>
      </c>
      <c r="EN245" s="22">
        <v>9.4638899999999998E-2</v>
      </c>
      <c r="EO245" s="22">
        <v>8.3158499999999996E-2</v>
      </c>
      <c r="EP245" s="22">
        <v>7.5626399999999996E-2</v>
      </c>
      <c r="EQ245" s="22">
        <v>8.58931E-2</v>
      </c>
      <c r="ER245" s="22">
        <v>5.1081399999999999E-2</v>
      </c>
      <c r="ES245" s="22">
        <v>4.3031800000000002E-2</v>
      </c>
      <c r="ET245" s="22">
        <v>4.02111E-2</v>
      </c>
      <c r="EU245" s="22">
        <v>36.482529999999997</v>
      </c>
      <c r="EV245" s="22">
        <v>40.022109999999998</v>
      </c>
      <c r="EW245" s="22">
        <v>40.020800000000001</v>
      </c>
      <c r="EX245" s="22">
        <v>42.623649999999998</v>
      </c>
      <c r="EY245" s="22">
        <v>36.261380000000003</v>
      </c>
      <c r="EZ245" s="22">
        <v>37.556199999999997</v>
      </c>
      <c r="FA245" s="22">
        <v>35.43909</v>
      </c>
      <c r="FB245" s="22">
        <v>32.676110000000001</v>
      </c>
      <c r="FC245" s="22">
        <v>39.667279999999998</v>
      </c>
      <c r="FD245" s="22">
        <v>47.607810000000001</v>
      </c>
      <c r="FE245" s="22">
        <v>52.467649999999999</v>
      </c>
      <c r="FF245" s="22">
        <v>54.142780000000002</v>
      </c>
      <c r="FG245" s="22">
        <v>56.728050000000003</v>
      </c>
      <c r="FH245" s="22">
        <v>58.720109999999998</v>
      </c>
      <c r="FI245" s="22">
        <v>58.15202</v>
      </c>
      <c r="FJ245" s="22">
        <v>57.16921</v>
      </c>
      <c r="FK245" s="22">
        <v>54.765050000000002</v>
      </c>
      <c r="FL245" s="22">
        <v>49.694029999999998</v>
      </c>
      <c r="FM245" s="22">
        <v>47.147080000000003</v>
      </c>
      <c r="FN245" s="22">
        <v>44.415469999999999</v>
      </c>
      <c r="FO245" s="22">
        <v>41.832850000000001</v>
      </c>
      <c r="FP245" s="22">
        <v>41.367910000000002</v>
      </c>
      <c r="FQ245" s="22">
        <v>37.087629999999997</v>
      </c>
      <c r="FR245" s="22">
        <v>39.126930000000002</v>
      </c>
      <c r="FS245" s="22">
        <v>0.22112490000000001</v>
      </c>
      <c r="FT245" s="22">
        <v>9.7327999999999998E-3</v>
      </c>
      <c r="FU245" s="22">
        <v>1.5306500000000001E-2</v>
      </c>
    </row>
    <row r="246" spans="1:177" x14ac:dyDescent="0.3">
      <c r="A246" s="13" t="s">
        <v>226</v>
      </c>
      <c r="B246" s="13" t="s">
        <v>199</v>
      </c>
      <c r="C246" s="13" t="s">
        <v>264</v>
      </c>
      <c r="D246" s="34" t="s">
        <v>246</v>
      </c>
      <c r="E246" s="23" t="s">
        <v>220</v>
      </c>
      <c r="F246" s="23">
        <v>4561</v>
      </c>
      <c r="G246" s="22">
        <v>0.71767740000000002</v>
      </c>
      <c r="H246" s="22">
        <v>0.65674129999999997</v>
      </c>
      <c r="I246" s="22">
        <v>0.62273129999999999</v>
      </c>
      <c r="J246" s="22">
        <v>0.61796079999999998</v>
      </c>
      <c r="K246" s="22">
        <v>0.63009539999999997</v>
      </c>
      <c r="L246" s="22">
        <v>0.68730519999999995</v>
      </c>
      <c r="M246" s="22">
        <v>0.77756950000000002</v>
      </c>
      <c r="N246" s="22">
        <v>0.83709049999999996</v>
      </c>
      <c r="O246" s="22">
        <v>0.7770975</v>
      </c>
      <c r="P246" s="22">
        <v>0.68019370000000001</v>
      </c>
      <c r="Q246" s="22">
        <v>0.56295010000000001</v>
      </c>
      <c r="R246" s="22">
        <v>0.49977060000000001</v>
      </c>
      <c r="S246" s="22">
        <v>0.50855139999999999</v>
      </c>
      <c r="T246" s="22">
        <v>0.4952396</v>
      </c>
      <c r="U246" s="22">
        <v>0.54365240000000004</v>
      </c>
      <c r="V246" s="22">
        <v>0.64242880000000002</v>
      </c>
      <c r="W246" s="22">
        <v>0.835623</v>
      </c>
      <c r="X246" s="22">
        <v>1.137602</v>
      </c>
      <c r="Y246" s="22">
        <v>1.242993</v>
      </c>
      <c r="Z246" s="22">
        <v>1.2230510000000001</v>
      </c>
      <c r="AA246" s="22">
        <v>1.220316</v>
      </c>
      <c r="AB246" s="22">
        <v>1.12683</v>
      </c>
      <c r="AC246" s="22">
        <v>0.97288010000000003</v>
      </c>
      <c r="AD246" s="22">
        <v>0.84054130000000005</v>
      </c>
      <c r="AE246" s="22">
        <v>-5.7211100000000001E-2</v>
      </c>
      <c r="AF246" s="22">
        <v>-7.3122699999999999E-2</v>
      </c>
      <c r="AG246" s="22">
        <v>-6.7624799999999999E-2</v>
      </c>
      <c r="AH246" s="22">
        <v>-5.22619E-2</v>
      </c>
      <c r="AI246" s="22">
        <v>-4.3308199999999998E-2</v>
      </c>
      <c r="AJ246" s="22">
        <v>-4.03921E-2</v>
      </c>
      <c r="AK246" s="22">
        <v>-2.49137E-2</v>
      </c>
      <c r="AL246" s="22">
        <v>-1.7696900000000002E-2</v>
      </c>
      <c r="AM246" s="22">
        <v>-7.1387999999999998E-3</v>
      </c>
      <c r="AN246" s="22">
        <v>-2.0558999999999998E-3</v>
      </c>
      <c r="AO246" s="22">
        <v>-2.8328900000000001E-2</v>
      </c>
      <c r="AP246" s="22">
        <v>-2.6175299999999999E-2</v>
      </c>
      <c r="AQ246" s="22">
        <v>-5.6432000000000001E-3</v>
      </c>
      <c r="AR246" s="22">
        <v>-1.9909199999999998E-2</v>
      </c>
      <c r="AS246" s="22">
        <v>-6.3727999999999996E-3</v>
      </c>
      <c r="AT246" s="22">
        <v>1.4246E-2</v>
      </c>
      <c r="AU246" s="22">
        <v>3.9209599999999997E-2</v>
      </c>
      <c r="AV246" s="22">
        <v>4.8696400000000001E-2</v>
      </c>
      <c r="AW246" s="22">
        <v>4.2068700000000001E-2</v>
      </c>
      <c r="AX246" s="22">
        <v>7.0425000000000001E-3</v>
      </c>
      <c r="AY246" s="22">
        <v>2.1360199999999999E-2</v>
      </c>
      <c r="AZ246" s="22">
        <v>-5.1127999999999998E-3</v>
      </c>
      <c r="BA246" s="22">
        <v>-8.8360999999999995E-3</v>
      </c>
      <c r="BB246" s="22">
        <v>1.8521E-3</v>
      </c>
      <c r="BC246" s="22">
        <v>-4.3743700000000003E-2</v>
      </c>
      <c r="BD246" s="22">
        <v>-5.9749099999999999E-2</v>
      </c>
      <c r="BE246" s="22">
        <v>-5.5673100000000003E-2</v>
      </c>
      <c r="BF246" s="22">
        <v>-4.1427199999999997E-2</v>
      </c>
      <c r="BG246" s="22">
        <v>-3.2375899999999999E-2</v>
      </c>
      <c r="BH246" s="22">
        <v>-2.9649200000000001E-2</v>
      </c>
      <c r="BI246" s="22">
        <v>-1.30486E-2</v>
      </c>
      <c r="BJ246" s="22">
        <v>-4.9607999999999996E-3</v>
      </c>
      <c r="BK246" s="22">
        <v>6.1891000000000003E-3</v>
      </c>
      <c r="BL246" s="22">
        <v>1.23277E-2</v>
      </c>
      <c r="BM246" s="22">
        <v>-1.29482E-2</v>
      </c>
      <c r="BN246" s="22">
        <v>-1.07562E-2</v>
      </c>
      <c r="BO246" s="22">
        <v>1.01431E-2</v>
      </c>
      <c r="BP246" s="22">
        <v>-3.3440000000000002E-3</v>
      </c>
      <c r="BQ246" s="22">
        <v>8.8702999999999994E-3</v>
      </c>
      <c r="BR246" s="22">
        <v>2.9480099999999999E-2</v>
      </c>
      <c r="BS246" s="22">
        <v>5.4058599999999998E-2</v>
      </c>
      <c r="BT246" s="22">
        <v>6.5892500000000007E-2</v>
      </c>
      <c r="BU246" s="22">
        <v>6.0109200000000002E-2</v>
      </c>
      <c r="BV246" s="22">
        <v>2.4680799999999999E-2</v>
      </c>
      <c r="BW246" s="22">
        <v>3.7822000000000001E-2</v>
      </c>
      <c r="BX246" s="22">
        <v>1.07175E-2</v>
      </c>
      <c r="BY246" s="22">
        <v>6.2611000000000003E-3</v>
      </c>
      <c r="BZ246" s="22">
        <v>1.41715E-2</v>
      </c>
      <c r="CA246" s="22">
        <v>-3.4416200000000001E-2</v>
      </c>
      <c r="CB246" s="22">
        <v>-5.0486499999999997E-2</v>
      </c>
      <c r="CC246" s="22">
        <v>-4.7395399999999997E-2</v>
      </c>
      <c r="CD246" s="22">
        <v>-3.3923099999999998E-2</v>
      </c>
      <c r="CE246" s="22">
        <v>-2.4804199999999998E-2</v>
      </c>
      <c r="CF246" s="22">
        <v>-2.2208599999999998E-2</v>
      </c>
      <c r="CG246" s="22">
        <v>-4.8309E-3</v>
      </c>
      <c r="CH246" s="22">
        <v>3.8601999999999998E-3</v>
      </c>
      <c r="CI246" s="22">
        <v>1.542E-2</v>
      </c>
      <c r="CJ246" s="22">
        <v>2.2289699999999999E-2</v>
      </c>
      <c r="CK246" s="22">
        <v>-2.2954999999999998E-3</v>
      </c>
      <c r="CL246" s="22">
        <v>-7.7000000000000001E-5</v>
      </c>
      <c r="CM246" s="22">
        <v>2.10767E-2</v>
      </c>
      <c r="CN246" s="22">
        <v>8.1290000000000008E-3</v>
      </c>
      <c r="CO246" s="22">
        <v>1.94276E-2</v>
      </c>
      <c r="CP246" s="22">
        <v>4.0031299999999999E-2</v>
      </c>
      <c r="CQ246" s="22">
        <v>6.43431E-2</v>
      </c>
      <c r="CR246" s="22">
        <v>7.78026E-2</v>
      </c>
      <c r="CS246" s="22">
        <v>7.2603899999999999E-2</v>
      </c>
      <c r="CT246" s="22">
        <v>3.6896999999999999E-2</v>
      </c>
      <c r="CU246" s="22">
        <v>4.92234E-2</v>
      </c>
      <c r="CV246" s="22">
        <v>2.1681599999999999E-2</v>
      </c>
      <c r="CW246" s="22">
        <v>1.67175E-2</v>
      </c>
      <c r="CX246" s="22">
        <v>2.27038E-2</v>
      </c>
      <c r="CY246" s="22">
        <v>-2.5088699999999999E-2</v>
      </c>
      <c r="CZ246" s="22">
        <v>-4.1223900000000001E-2</v>
      </c>
      <c r="DA246" s="22">
        <v>-3.9117699999999998E-2</v>
      </c>
      <c r="DB246" s="22">
        <v>-2.6419000000000002E-2</v>
      </c>
      <c r="DC246" s="22">
        <v>-1.7232500000000001E-2</v>
      </c>
      <c r="DD246" s="22">
        <v>-1.4768099999999999E-2</v>
      </c>
      <c r="DE246" s="22">
        <v>3.3866999999999999E-3</v>
      </c>
      <c r="DF246" s="22">
        <v>1.26812E-2</v>
      </c>
      <c r="DG246" s="22">
        <v>2.46509E-2</v>
      </c>
      <c r="DH246" s="22">
        <v>3.2251700000000001E-2</v>
      </c>
      <c r="DI246" s="22">
        <v>8.3570999999999993E-3</v>
      </c>
      <c r="DJ246" s="22">
        <v>1.0602200000000001E-2</v>
      </c>
      <c r="DK246" s="22">
        <v>3.2010299999999998E-2</v>
      </c>
      <c r="DL246" s="22">
        <v>1.9602000000000001E-2</v>
      </c>
      <c r="DM246" s="22">
        <v>2.9984899999999998E-2</v>
      </c>
      <c r="DN246" s="22">
        <v>5.05824E-2</v>
      </c>
      <c r="DO246" s="22">
        <v>7.4627499999999999E-2</v>
      </c>
      <c r="DP246" s="22">
        <v>8.9712600000000003E-2</v>
      </c>
      <c r="DQ246" s="22">
        <v>8.5098599999999996E-2</v>
      </c>
      <c r="DR246" s="22">
        <v>4.9113299999999999E-2</v>
      </c>
      <c r="DS246" s="22">
        <v>6.06248E-2</v>
      </c>
      <c r="DT246" s="22">
        <v>3.2645599999999997E-2</v>
      </c>
      <c r="DU246" s="22">
        <v>2.7173800000000001E-2</v>
      </c>
      <c r="DV246" s="22">
        <v>3.1236199999999999E-2</v>
      </c>
      <c r="DW246" s="22">
        <v>-1.16212E-2</v>
      </c>
      <c r="DX246" s="22">
        <v>-2.7850199999999999E-2</v>
      </c>
      <c r="DY246" s="22">
        <v>-2.7165999999999999E-2</v>
      </c>
      <c r="DZ246" s="22">
        <v>-1.5584300000000001E-2</v>
      </c>
      <c r="EA246" s="22">
        <v>-6.3001999999999997E-3</v>
      </c>
      <c r="EB246" s="22">
        <v>-4.0251000000000002E-3</v>
      </c>
      <c r="EC246" s="22">
        <v>1.5251799999999999E-2</v>
      </c>
      <c r="ED246" s="22">
        <v>2.54173E-2</v>
      </c>
      <c r="EE246" s="22">
        <v>3.79788E-2</v>
      </c>
      <c r="EF246" s="22">
        <v>4.6635299999999998E-2</v>
      </c>
      <c r="EG246" s="22">
        <v>2.37378E-2</v>
      </c>
      <c r="EH246" s="22">
        <v>2.6021300000000001E-2</v>
      </c>
      <c r="EI246" s="22">
        <v>4.7796699999999998E-2</v>
      </c>
      <c r="EJ246" s="22">
        <v>3.6167199999999997E-2</v>
      </c>
      <c r="EK246" s="22">
        <v>4.5227900000000001E-2</v>
      </c>
      <c r="EL246" s="22">
        <v>6.5816600000000003E-2</v>
      </c>
      <c r="EM246" s="22">
        <v>8.9476600000000003E-2</v>
      </c>
      <c r="EN246" s="22">
        <v>0.1069088</v>
      </c>
      <c r="EO246" s="22">
        <v>0.1031391</v>
      </c>
      <c r="EP246" s="22">
        <v>6.6751599999999994E-2</v>
      </c>
      <c r="EQ246" s="22">
        <v>7.7086699999999994E-2</v>
      </c>
      <c r="ER246" s="22">
        <v>4.8475900000000002E-2</v>
      </c>
      <c r="ES246" s="22">
        <v>4.2271099999999999E-2</v>
      </c>
      <c r="ET246" s="22">
        <v>4.35556E-2</v>
      </c>
      <c r="EU246" s="22">
        <v>38.950369999999999</v>
      </c>
      <c r="EV246" s="22">
        <v>37.975180000000002</v>
      </c>
      <c r="EW246" s="22">
        <v>37.950360000000003</v>
      </c>
      <c r="EX246" s="22">
        <v>43.801459999999999</v>
      </c>
      <c r="EY246" s="22">
        <v>35.024819999999998</v>
      </c>
      <c r="EZ246" s="22">
        <v>37.950369999999999</v>
      </c>
      <c r="FA246" s="22">
        <v>30.099270000000001</v>
      </c>
      <c r="FB246" s="22">
        <v>31.024819999999998</v>
      </c>
      <c r="FC246" s="22">
        <v>40.826279999999997</v>
      </c>
      <c r="FD246" s="22">
        <v>48.751820000000002</v>
      </c>
      <c r="FE246" s="22">
        <v>52.826279999999997</v>
      </c>
      <c r="FF246" s="22">
        <v>54.975180000000002</v>
      </c>
      <c r="FG246" s="22">
        <v>57.975180000000002</v>
      </c>
      <c r="FH246" s="22">
        <v>59.975180000000002</v>
      </c>
      <c r="FI246" s="22">
        <v>59</v>
      </c>
      <c r="FJ246" s="22">
        <v>58.024819999999998</v>
      </c>
      <c r="FK246" s="22">
        <v>56.024819999999998</v>
      </c>
      <c r="FL246" s="22">
        <v>53.024819999999998</v>
      </c>
      <c r="FM246" s="22">
        <v>50.099269999999997</v>
      </c>
      <c r="FN246" s="22">
        <v>48.975180000000002</v>
      </c>
      <c r="FO246" s="22">
        <v>45.975180000000002</v>
      </c>
      <c r="FP246" s="22">
        <v>45.875909999999998</v>
      </c>
      <c r="FQ246" s="22">
        <v>39.975180000000002</v>
      </c>
      <c r="FR246" s="22">
        <v>39.925550000000001</v>
      </c>
      <c r="FS246" s="22">
        <v>0.25070170000000003</v>
      </c>
      <c r="FT246" s="22">
        <v>1.1398800000000001E-2</v>
      </c>
      <c r="FU246" s="22">
        <v>1.8353899999999999E-2</v>
      </c>
    </row>
    <row r="247" spans="1:177" x14ac:dyDescent="0.3">
      <c r="A247" s="13" t="s">
        <v>226</v>
      </c>
      <c r="B247" s="13" t="s">
        <v>199</v>
      </c>
      <c r="C247" s="13" t="s">
        <v>264</v>
      </c>
      <c r="D247" s="34" t="s">
        <v>246</v>
      </c>
      <c r="E247" s="23" t="s">
        <v>221</v>
      </c>
      <c r="F247" s="23">
        <v>3208</v>
      </c>
      <c r="G247" s="22">
        <v>0.77386029999999995</v>
      </c>
      <c r="H247" s="22">
        <v>0.71211139999999995</v>
      </c>
      <c r="I247" s="22">
        <v>0.70554119999999998</v>
      </c>
      <c r="J247" s="22">
        <v>0.70445100000000005</v>
      </c>
      <c r="K247" s="22">
        <v>0.73353089999999999</v>
      </c>
      <c r="L247" s="22">
        <v>0.82732839999999996</v>
      </c>
      <c r="M247" s="22">
        <v>0.91337069999999998</v>
      </c>
      <c r="N247" s="22">
        <v>0.89169969999999998</v>
      </c>
      <c r="O247" s="22">
        <v>0.75098069999999995</v>
      </c>
      <c r="P247" s="22">
        <v>0.58174409999999999</v>
      </c>
      <c r="Q247" s="22">
        <v>0.41331469999999998</v>
      </c>
      <c r="R247" s="22">
        <v>0.31693009999999999</v>
      </c>
      <c r="S247" s="22">
        <v>0.31047789999999997</v>
      </c>
      <c r="T247" s="22">
        <v>0.33127240000000002</v>
      </c>
      <c r="U247" s="22">
        <v>0.42247800000000002</v>
      </c>
      <c r="V247" s="22">
        <v>0.62770999999999999</v>
      </c>
      <c r="W247" s="22">
        <v>0.90056290000000006</v>
      </c>
      <c r="X247" s="22">
        <v>1.2111130000000001</v>
      </c>
      <c r="Y247" s="22">
        <v>1.2750360000000001</v>
      </c>
      <c r="Z247" s="22">
        <v>1.321949</v>
      </c>
      <c r="AA247" s="22">
        <v>1.311615</v>
      </c>
      <c r="AB247" s="22">
        <v>1.2182409999999999</v>
      </c>
      <c r="AC247" s="22">
        <v>1.061709</v>
      </c>
      <c r="AD247" s="22">
        <v>0.92334729999999998</v>
      </c>
      <c r="AE247" s="22">
        <v>-0.1022305</v>
      </c>
      <c r="AF247" s="22">
        <v>-0.1172863</v>
      </c>
      <c r="AG247" s="22">
        <v>-9.3167899999999998E-2</v>
      </c>
      <c r="AH247" s="22">
        <v>-8.9675699999999997E-2</v>
      </c>
      <c r="AI247" s="22">
        <v>-7.4827299999999999E-2</v>
      </c>
      <c r="AJ247" s="22">
        <v>-7.1623000000000006E-2</v>
      </c>
      <c r="AK247" s="22">
        <v>-6.5711000000000006E-2</v>
      </c>
      <c r="AL247" s="22">
        <v>-6.7883200000000005E-2</v>
      </c>
      <c r="AM247" s="22">
        <v>-5.6946299999999998E-2</v>
      </c>
      <c r="AN247" s="22">
        <v>-3.6975599999999997E-2</v>
      </c>
      <c r="AO247" s="22">
        <v>-3.3253900000000003E-2</v>
      </c>
      <c r="AP247" s="22">
        <v>-3.5011100000000003E-2</v>
      </c>
      <c r="AQ247" s="22">
        <v>-1.16098E-2</v>
      </c>
      <c r="AR247" s="22">
        <v>-2.11766E-2</v>
      </c>
      <c r="AS247" s="22">
        <v>-3.0946100000000001E-2</v>
      </c>
      <c r="AT247" s="22">
        <v>5.555E-4</v>
      </c>
      <c r="AU247" s="22">
        <v>3.0824799999999999E-2</v>
      </c>
      <c r="AV247" s="22">
        <v>1.4530100000000001E-2</v>
      </c>
      <c r="AW247" s="22">
        <v>-4.9836000000000004E-3</v>
      </c>
      <c r="AX247" s="22">
        <v>2.96371E-2</v>
      </c>
      <c r="AY247" s="22">
        <v>3.8448400000000001E-2</v>
      </c>
      <c r="AZ247" s="22">
        <v>-3.8449000000000001E-3</v>
      </c>
      <c r="BA247" s="22">
        <v>-9.9565999999999995E-3</v>
      </c>
      <c r="BB247" s="22">
        <v>-1.5581100000000001E-2</v>
      </c>
      <c r="BC247" s="22">
        <v>-8.1029000000000004E-2</v>
      </c>
      <c r="BD247" s="22">
        <v>-9.5096799999999995E-2</v>
      </c>
      <c r="BE247" s="22">
        <v>-7.3354299999999997E-2</v>
      </c>
      <c r="BF247" s="22">
        <v>-7.0359000000000005E-2</v>
      </c>
      <c r="BG247" s="22">
        <v>-5.6316400000000003E-2</v>
      </c>
      <c r="BH247" s="22">
        <v>-5.4309499999999997E-2</v>
      </c>
      <c r="BI247" s="22">
        <v>-4.8973599999999999E-2</v>
      </c>
      <c r="BJ247" s="22">
        <v>-4.8083500000000001E-2</v>
      </c>
      <c r="BK247" s="22">
        <v>-3.5421500000000002E-2</v>
      </c>
      <c r="BL247" s="22">
        <v>-1.69534E-2</v>
      </c>
      <c r="BM247" s="22">
        <v>-1.3565000000000001E-2</v>
      </c>
      <c r="BN247" s="22">
        <v>-1.39451E-2</v>
      </c>
      <c r="BO247" s="22">
        <v>8.1696000000000008E-3</v>
      </c>
      <c r="BP247" s="22">
        <v>7.5969999999999998E-4</v>
      </c>
      <c r="BQ247" s="22">
        <v>-9.4953999999999993E-3</v>
      </c>
      <c r="BR247" s="22">
        <v>2.35385E-2</v>
      </c>
      <c r="BS247" s="22">
        <v>5.5800900000000001E-2</v>
      </c>
      <c r="BT247" s="22">
        <v>4.0742300000000002E-2</v>
      </c>
      <c r="BU247" s="22">
        <v>1.9236300000000001E-2</v>
      </c>
      <c r="BV247" s="22">
        <v>5.4092300000000003E-2</v>
      </c>
      <c r="BW247" s="22">
        <v>6.1295200000000001E-2</v>
      </c>
      <c r="BX247" s="22">
        <v>1.9165000000000001E-2</v>
      </c>
      <c r="BY247" s="22">
        <v>1.1950799999999999E-2</v>
      </c>
      <c r="BZ247" s="22">
        <v>3.7894999999999999E-3</v>
      </c>
      <c r="CA247" s="22">
        <v>-6.6344899999999998E-2</v>
      </c>
      <c r="CB247" s="22">
        <v>-7.9728400000000005E-2</v>
      </c>
      <c r="CC247" s="22">
        <v>-5.9631499999999997E-2</v>
      </c>
      <c r="CD247" s="22">
        <v>-5.6980200000000002E-2</v>
      </c>
      <c r="CE247" s="22">
        <v>-4.3495800000000001E-2</v>
      </c>
      <c r="CF247" s="22">
        <v>-4.23182E-2</v>
      </c>
      <c r="CG247" s="22">
        <v>-3.7381400000000002E-2</v>
      </c>
      <c r="CH247" s="22">
        <v>-3.4370299999999999E-2</v>
      </c>
      <c r="CI247" s="22">
        <v>-2.05136E-2</v>
      </c>
      <c r="CJ247" s="22">
        <v>-3.0861E-3</v>
      </c>
      <c r="CK247" s="22">
        <v>7.1500000000000003E-5</v>
      </c>
      <c r="CL247" s="22">
        <v>6.4519999999999996E-4</v>
      </c>
      <c r="CM247" s="22">
        <v>2.1868800000000001E-2</v>
      </c>
      <c r="CN247" s="22">
        <v>1.59528E-2</v>
      </c>
      <c r="CO247" s="22">
        <v>5.3613000000000003E-3</v>
      </c>
      <c r="CP247" s="22">
        <v>3.9456499999999999E-2</v>
      </c>
      <c r="CQ247" s="22">
        <v>7.3099300000000006E-2</v>
      </c>
      <c r="CR247" s="22">
        <v>5.8896799999999999E-2</v>
      </c>
      <c r="CS247" s="22">
        <v>3.6011000000000001E-2</v>
      </c>
      <c r="CT247" s="22">
        <v>7.1029800000000004E-2</v>
      </c>
      <c r="CU247" s="22">
        <v>7.7118800000000001E-2</v>
      </c>
      <c r="CV247" s="22">
        <v>3.5101500000000001E-2</v>
      </c>
      <c r="CW247" s="22">
        <v>2.7123899999999999E-2</v>
      </c>
      <c r="CX247" s="22">
        <v>1.7205499999999999E-2</v>
      </c>
      <c r="CY247" s="22">
        <v>-5.16608E-2</v>
      </c>
      <c r="CZ247" s="22">
        <v>-6.4360000000000001E-2</v>
      </c>
      <c r="DA247" s="22">
        <v>-4.5908600000000001E-2</v>
      </c>
      <c r="DB247" s="22">
        <v>-4.3601500000000001E-2</v>
      </c>
      <c r="DC247" s="22">
        <v>-3.06752E-2</v>
      </c>
      <c r="DD247" s="22">
        <v>-3.03269E-2</v>
      </c>
      <c r="DE247" s="22">
        <v>-2.5789099999999999E-2</v>
      </c>
      <c r="DF247" s="22">
        <v>-2.0657100000000001E-2</v>
      </c>
      <c r="DG247" s="22">
        <v>-5.6055999999999996E-3</v>
      </c>
      <c r="DH247" s="22">
        <v>1.0781199999999999E-2</v>
      </c>
      <c r="DI247" s="22">
        <v>1.3708E-2</v>
      </c>
      <c r="DJ247" s="22">
        <v>1.5235500000000001E-2</v>
      </c>
      <c r="DK247" s="22">
        <v>3.55679E-2</v>
      </c>
      <c r="DL247" s="22">
        <v>3.1145800000000001E-2</v>
      </c>
      <c r="DM247" s="22">
        <v>2.0218E-2</v>
      </c>
      <c r="DN247" s="22">
        <v>5.5374399999999997E-2</v>
      </c>
      <c r="DO247" s="22">
        <v>9.0397599999999995E-2</v>
      </c>
      <c r="DP247" s="22">
        <v>7.70512E-2</v>
      </c>
      <c r="DQ247" s="22">
        <v>5.2785699999999998E-2</v>
      </c>
      <c r="DR247" s="22">
        <v>8.7967400000000001E-2</v>
      </c>
      <c r="DS247" s="22">
        <v>9.2942399999999994E-2</v>
      </c>
      <c r="DT247" s="22">
        <v>5.1038E-2</v>
      </c>
      <c r="DU247" s="22">
        <v>4.2296899999999998E-2</v>
      </c>
      <c r="DV247" s="22">
        <v>3.0621499999999999E-2</v>
      </c>
      <c r="DW247" s="22">
        <v>-3.0459300000000002E-2</v>
      </c>
      <c r="DX247" s="22">
        <v>-4.21705E-2</v>
      </c>
      <c r="DY247" s="22">
        <v>-2.6095E-2</v>
      </c>
      <c r="DZ247" s="22">
        <v>-2.4284699999999999E-2</v>
      </c>
      <c r="EA247" s="22">
        <v>-1.2164299999999999E-2</v>
      </c>
      <c r="EB247" s="22">
        <v>-1.30134E-2</v>
      </c>
      <c r="EC247" s="22">
        <v>-9.0516999999999993E-3</v>
      </c>
      <c r="ED247" s="22">
        <v>-8.5740000000000002E-4</v>
      </c>
      <c r="EE247" s="22">
        <v>1.5919099999999999E-2</v>
      </c>
      <c r="EF247" s="22">
        <v>3.0803400000000002E-2</v>
      </c>
      <c r="EG247" s="22">
        <v>3.33969E-2</v>
      </c>
      <c r="EH247" s="22">
        <v>3.6301600000000003E-2</v>
      </c>
      <c r="EI247" s="22">
        <v>5.5347300000000002E-2</v>
      </c>
      <c r="EJ247" s="22">
        <v>5.30821E-2</v>
      </c>
      <c r="EK247" s="22">
        <v>4.1668700000000003E-2</v>
      </c>
      <c r="EL247" s="22">
        <v>7.8357399999999994E-2</v>
      </c>
      <c r="EM247" s="22">
        <v>0.1153737</v>
      </c>
      <c r="EN247" s="22">
        <v>0.10326340000000001</v>
      </c>
      <c r="EO247" s="22">
        <v>7.7005699999999996E-2</v>
      </c>
      <c r="EP247" s="22">
        <v>0.11242249999999999</v>
      </c>
      <c r="EQ247" s="22">
        <v>0.11578910000000001</v>
      </c>
      <c r="ER247" s="22">
        <v>7.4047799999999997E-2</v>
      </c>
      <c r="ES247" s="22">
        <v>6.4204399999999995E-2</v>
      </c>
      <c r="ET247" s="22">
        <v>4.9992099999999998E-2</v>
      </c>
      <c r="EU247" s="22">
        <v>33</v>
      </c>
      <c r="EV247" s="22">
        <v>42.910760000000003</v>
      </c>
      <c r="EW247" s="22">
        <v>42.942630000000001</v>
      </c>
      <c r="EX247" s="22">
        <v>40.961750000000002</v>
      </c>
      <c r="EY247" s="22">
        <v>38.006369999999997</v>
      </c>
      <c r="EZ247" s="22">
        <v>37</v>
      </c>
      <c r="FA247" s="22">
        <v>42.974499999999999</v>
      </c>
      <c r="FB247" s="22">
        <v>35.006369999999997</v>
      </c>
      <c r="FC247" s="22">
        <v>38.031869999999998</v>
      </c>
      <c r="FD247" s="22">
        <v>45.993630000000003</v>
      </c>
      <c r="FE247" s="22">
        <v>51.961750000000002</v>
      </c>
      <c r="FF247" s="22">
        <v>52.968130000000002</v>
      </c>
      <c r="FG247" s="22">
        <v>54.968130000000002</v>
      </c>
      <c r="FH247" s="22">
        <v>56.949010000000001</v>
      </c>
      <c r="FI247" s="22">
        <v>56.955379999999998</v>
      </c>
      <c r="FJ247" s="22">
        <v>55.961750000000002</v>
      </c>
      <c r="FK247" s="22">
        <v>52.987250000000003</v>
      </c>
      <c r="FL247" s="22">
        <v>44.993630000000003</v>
      </c>
      <c r="FM247" s="22">
        <v>42.980879999999999</v>
      </c>
      <c r="FN247" s="22">
        <v>37.980879999999999</v>
      </c>
      <c r="FO247" s="22">
        <v>35.987250000000003</v>
      </c>
      <c r="FP247" s="22">
        <v>35.006369999999997</v>
      </c>
      <c r="FQ247" s="22">
        <v>33.012749999999997</v>
      </c>
      <c r="FR247" s="22">
        <v>38</v>
      </c>
      <c r="FS247" s="22">
        <v>0.40287810000000002</v>
      </c>
      <c r="FT247" s="22">
        <v>1.7000500000000002E-2</v>
      </c>
      <c r="FU247" s="22">
        <v>2.6438699999999999E-2</v>
      </c>
    </row>
    <row r="248" spans="1:177" x14ac:dyDescent="0.3">
      <c r="A248" s="13" t="s">
        <v>226</v>
      </c>
      <c r="B248" s="13" t="s">
        <v>199</v>
      </c>
      <c r="C248" s="13" t="s">
        <v>264</v>
      </c>
      <c r="D248" s="34" t="s">
        <v>235</v>
      </c>
      <c r="E248" s="23" t="s">
        <v>219</v>
      </c>
      <c r="F248" s="23">
        <v>12702</v>
      </c>
      <c r="G248" s="22">
        <v>0.63610049999999996</v>
      </c>
      <c r="H248" s="22">
        <v>0.56892900000000002</v>
      </c>
      <c r="I248" s="22">
        <v>0.52545770000000003</v>
      </c>
      <c r="J248" s="22">
        <v>0.49999830000000001</v>
      </c>
      <c r="K248" s="22">
        <v>0.4944249</v>
      </c>
      <c r="L248" s="22">
        <v>0.51624170000000003</v>
      </c>
      <c r="M248" s="22">
        <v>0.54947579999999996</v>
      </c>
      <c r="N248" s="22">
        <v>0.54353200000000002</v>
      </c>
      <c r="O248" s="22">
        <v>0.4680975</v>
      </c>
      <c r="P248" s="22">
        <v>0.34728369999999997</v>
      </c>
      <c r="Q248" s="22">
        <v>0.2616367</v>
      </c>
      <c r="R248" s="22">
        <v>0.2190559</v>
      </c>
      <c r="S248" s="22">
        <v>0.22027389999999999</v>
      </c>
      <c r="T248" s="22">
        <v>0.2538513</v>
      </c>
      <c r="U248" s="22">
        <v>0.3249301</v>
      </c>
      <c r="V248" s="22">
        <v>0.4391504</v>
      </c>
      <c r="W248" s="22">
        <v>0.57831489999999997</v>
      </c>
      <c r="X248" s="22">
        <v>0.77244409999999997</v>
      </c>
      <c r="Y248" s="22">
        <v>0.92496599999999995</v>
      </c>
      <c r="Z248" s="22">
        <v>0.98181430000000003</v>
      </c>
      <c r="AA248" s="22">
        <v>1.0279799999999999</v>
      </c>
      <c r="AB248" s="22">
        <v>0.98782890000000001</v>
      </c>
      <c r="AC248" s="22">
        <v>0.87631570000000003</v>
      </c>
      <c r="AD248" s="22">
        <v>0.73978239999999995</v>
      </c>
      <c r="AE248" s="22">
        <v>-5.3971400000000003E-2</v>
      </c>
      <c r="AF248" s="22">
        <v>-5.7365699999999999E-2</v>
      </c>
      <c r="AG248" s="22">
        <v>-4.8552999999999999E-2</v>
      </c>
      <c r="AH248" s="22">
        <v>-4.0536599999999999E-2</v>
      </c>
      <c r="AI248" s="22">
        <v>-3.4810099999999997E-2</v>
      </c>
      <c r="AJ248" s="22">
        <v>-2.6328000000000001E-2</v>
      </c>
      <c r="AK248" s="22">
        <v>-2.0392799999999999E-2</v>
      </c>
      <c r="AL248" s="22">
        <v>-1.91039E-2</v>
      </c>
      <c r="AM248" s="22">
        <v>-2.11977E-2</v>
      </c>
      <c r="AN248" s="22">
        <v>-2.9685900000000001E-2</v>
      </c>
      <c r="AO248" s="22">
        <v>-3.4799400000000001E-2</v>
      </c>
      <c r="AP248" s="22">
        <v>-3.87915E-2</v>
      </c>
      <c r="AQ248" s="22">
        <v>-3.1329999999999997E-2</v>
      </c>
      <c r="AR248" s="22">
        <v>-3.1254799999999999E-2</v>
      </c>
      <c r="AS248" s="22">
        <v>-2.8211400000000001E-2</v>
      </c>
      <c r="AT248" s="22">
        <v>-2.0033700000000002E-2</v>
      </c>
      <c r="AU248" s="22">
        <v>1.8997400000000001E-2</v>
      </c>
      <c r="AV248" s="22">
        <v>3.5788300000000002E-2</v>
      </c>
      <c r="AW248" s="22">
        <v>4.6498200000000003E-2</v>
      </c>
      <c r="AX248" s="22">
        <v>4.2479299999999998E-2</v>
      </c>
      <c r="AY248" s="22">
        <v>2.98906E-2</v>
      </c>
      <c r="AZ248" s="22">
        <v>-1.9756900000000001E-2</v>
      </c>
      <c r="BA248" s="22">
        <v>-3.2075699999999999E-2</v>
      </c>
      <c r="BB248" s="22">
        <v>-2.89506E-2</v>
      </c>
      <c r="BC248" s="22">
        <v>-4.5512499999999997E-2</v>
      </c>
      <c r="BD248" s="22">
        <v>-4.9421600000000003E-2</v>
      </c>
      <c r="BE248" s="22">
        <v>-4.1464099999999997E-2</v>
      </c>
      <c r="BF248" s="22">
        <v>-3.41254E-2</v>
      </c>
      <c r="BG248" s="22">
        <v>-2.8749E-2</v>
      </c>
      <c r="BH248" s="22">
        <v>-2.0685499999999999E-2</v>
      </c>
      <c r="BI248" s="22">
        <v>-1.44782E-2</v>
      </c>
      <c r="BJ248" s="22">
        <v>-1.2851599999999999E-2</v>
      </c>
      <c r="BK248" s="22">
        <v>-1.4626699999999999E-2</v>
      </c>
      <c r="BL248" s="22">
        <v>-2.2612199999999999E-2</v>
      </c>
      <c r="BM248" s="22">
        <v>-2.6897399999999998E-2</v>
      </c>
      <c r="BN248" s="22">
        <v>-2.9959900000000001E-2</v>
      </c>
      <c r="BO248" s="22">
        <v>-2.1600999999999999E-2</v>
      </c>
      <c r="BP248" s="22">
        <v>-2.09178E-2</v>
      </c>
      <c r="BQ248" s="22">
        <v>-1.7530899999999999E-2</v>
      </c>
      <c r="BR248" s="22">
        <v>-9.0378999999999998E-3</v>
      </c>
      <c r="BS248" s="22">
        <v>3.0566300000000001E-2</v>
      </c>
      <c r="BT248" s="22">
        <v>4.7414900000000003E-2</v>
      </c>
      <c r="BU248" s="22">
        <v>5.77154E-2</v>
      </c>
      <c r="BV248" s="22">
        <v>5.2897899999999998E-2</v>
      </c>
      <c r="BW248" s="22">
        <v>3.9908899999999997E-2</v>
      </c>
      <c r="BX248" s="22">
        <v>-1.0258E-2</v>
      </c>
      <c r="BY248" s="22">
        <v>-2.3350599999999999E-2</v>
      </c>
      <c r="BZ248" s="22">
        <v>-2.1262799999999998E-2</v>
      </c>
      <c r="CA248" s="22">
        <v>-3.9653899999999999E-2</v>
      </c>
      <c r="CB248" s="22">
        <v>-4.3919600000000003E-2</v>
      </c>
      <c r="CC248" s="22">
        <v>-3.6554400000000001E-2</v>
      </c>
      <c r="CD248" s="22">
        <v>-2.96849E-2</v>
      </c>
      <c r="CE248" s="22">
        <v>-2.4551199999999999E-2</v>
      </c>
      <c r="CF248" s="22">
        <v>-1.6777500000000001E-2</v>
      </c>
      <c r="CG248" s="22">
        <v>-1.03818E-2</v>
      </c>
      <c r="CH248" s="22">
        <v>-8.5211999999999996E-3</v>
      </c>
      <c r="CI248" s="22">
        <v>-1.00757E-2</v>
      </c>
      <c r="CJ248" s="22">
        <v>-1.77129E-2</v>
      </c>
      <c r="CK248" s="22">
        <v>-2.1424499999999999E-2</v>
      </c>
      <c r="CL248" s="22">
        <v>-2.3843099999999999E-2</v>
      </c>
      <c r="CM248" s="22">
        <v>-1.4862800000000001E-2</v>
      </c>
      <c r="CN248" s="22">
        <v>-1.37584E-2</v>
      </c>
      <c r="CO248" s="22">
        <v>-1.01336E-2</v>
      </c>
      <c r="CP248" s="22">
        <v>-1.4223E-3</v>
      </c>
      <c r="CQ248" s="22">
        <v>3.8578800000000003E-2</v>
      </c>
      <c r="CR248" s="22">
        <v>5.5467500000000003E-2</v>
      </c>
      <c r="CS248" s="22">
        <v>6.5484500000000001E-2</v>
      </c>
      <c r="CT248" s="22">
        <v>6.0113899999999998E-2</v>
      </c>
      <c r="CU248" s="22">
        <v>4.68475E-2</v>
      </c>
      <c r="CV248" s="22">
        <v>-3.6790999999999998E-3</v>
      </c>
      <c r="CW248" s="22">
        <v>-1.7307699999999999E-2</v>
      </c>
      <c r="CX248" s="22">
        <v>-1.5938299999999999E-2</v>
      </c>
      <c r="CY248" s="22">
        <v>-3.37953E-2</v>
      </c>
      <c r="CZ248" s="22">
        <v>-3.8417600000000003E-2</v>
      </c>
      <c r="DA248" s="22">
        <v>-3.1644600000000002E-2</v>
      </c>
      <c r="DB248" s="22">
        <v>-2.52445E-2</v>
      </c>
      <c r="DC248" s="22">
        <v>-2.0353300000000001E-2</v>
      </c>
      <c r="DD248" s="22">
        <v>-1.28696E-2</v>
      </c>
      <c r="DE248" s="22">
        <v>-6.2854E-3</v>
      </c>
      <c r="DF248" s="22">
        <v>-4.1907999999999997E-3</v>
      </c>
      <c r="DG248" s="22">
        <v>-5.5246000000000002E-3</v>
      </c>
      <c r="DH248" s="22">
        <v>-1.2813700000000001E-2</v>
      </c>
      <c r="DI248" s="22">
        <v>-1.59515E-2</v>
      </c>
      <c r="DJ248" s="22">
        <v>-1.77264E-2</v>
      </c>
      <c r="DK248" s="22">
        <v>-8.1245999999999992E-3</v>
      </c>
      <c r="DL248" s="22">
        <v>-6.5989999999999998E-3</v>
      </c>
      <c r="DM248" s="22">
        <v>-2.7363000000000001E-3</v>
      </c>
      <c r="DN248" s="22">
        <v>6.1933999999999999E-3</v>
      </c>
      <c r="DO248" s="22">
        <v>4.6591399999999998E-2</v>
      </c>
      <c r="DP248" s="22">
        <v>6.3520099999999996E-2</v>
      </c>
      <c r="DQ248" s="22">
        <v>7.3253499999999999E-2</v>
      </c>
      <c r="DR248" s="22">
        <v>6.7329799999999995E-2</v>
      </c>
      <c r="DS248" s="22">
        <v>5.3786199999999999E-2</v>
      </c>
      <c r="DT248" s="22">
        <v>2.8998000000000001E-3</v>
      </c>
      <c r="DU248" s="22">
        <v>-1.1264700000000001E-2</v>
      </c>
      <c r="DV248" s="22">
        <v>-1.06137E-2</v>
      </c>
      <c r="DW248" s="22">
        <v>-2.5336399999999999E-2</v>
      </c>
      <c r="DX248" s="22">
        <v>-3.0473500000000001E-2</v>
      </c>
      <c r="DY248" s="22">
        <v>-2.45557E-2</v>
      </c>
      <c r="DZ248" s="22">
        <v>-1.8833200000000001E-2</v>
      </c>
      <c r="EA248" s="22">
        <v>-1.4292300000000001E-2</v>
      </c>
      <c r="EB248" s="22">
        <v>-7.2271000000000002E-3</v>
      </c>
      <c r="EC248" s="22">
        <v>-3.7090000000000002E-4</v>
      </c>
      <c r="ED248" s="22">
        <v>2.0615E-3</v>
      </c>
      <c r="EE248" s="22">
        <v>1.0464000000000001E-3</v>
      </c>
      <c r="EF248" s="22">
        <v>-5.7399E-3</v>
      </c>
      <c r="EG248" s="22">
        <v>-8.0494999999999994E-3</v>
      </c>
      <c r="EH248" s="22">
        <v>-8.8947999999999996E-3</v>
      </c>
      <c r="EI248" s="22">
        <v>1.6044E-3</v>
      </c>
      <c r="EJ248" s="22">
        <v>3.738E-3</v>
      </c>
      <c r="EK248" s="22">
        <v>7.9442999999999996E-3</v>
      </c>
      <c r="EL248" s="22">
        <v>1.7189200000000002E-2</v>
      </c>
      <c r="EM248" s="22">
        <v>5.8160299999999998E-2</v>
      </c>
      <c r="EN248" s="22">
        <v>7.5146699999999997E-2</v>
      </c>
      <c r="EO248" s="22">
        <v>8.4470699999999996E-2</v>
      </c>
      <c r="EP248" s="22">
        <v>7.7748399999999995E-2</v>
      </c>
      <c r="EQ248" s="22">
        <v>6.3804399999999997E-2</v>
      </c>
      <c r="ER248" s="22">
        <v>1.23987E-2</v>
      </c>
      <c r="ES248" s="22">
        <v>-2.5397000000000002E-3</v>
      </c>
      <c r="ET248" s="22">
        <v>-2.9260000000000002E-3</v>
      </c>
      <c r="EU248" s="22">
        <v>62.757899999999999</v>
      </c>
      <c r="EV248" s="22">
        <v>62.345190000000002</v>
      </c>
      <c r="EW248" s="22">
        <v>61.744929999999997</v>
      </c>
      <c r="EX248" s="22">
        <v>61.258589999999998</v>
      </c>
      <c r="EY248" s="22">
        <v>61.025979999999997</v>
      </c>
      <c r="EZ248" s="22">
        <v>60.620060000000002</v>
      </c>
      <c r="FA248" s="22">
        <v>60.66057</v>
      </c>
      <c r="FB248" s="22">
        <v>62.244729999999997</v>
      </c>
      <c r="FC248" s="22">
        <v>66.004710000000003</v>
      </c>
      <c r="FD248" s="22">
        <v>70.381870000000006</v>
      </c>
      <c r="FE248" s="22">
        <v>74.956590000000006</v>
      </c>
      <c r="FF248" s="22">
        <v>78.092969999999994</v>
      </c>
      <c r="FG248" s="22">
        <v>80.031170000000003</v>
      </c>
      <c r="FH248" s="22">
        <v>81.122730000000004</v>
      </c>
      <c r="FI248" s="22">
        <v>81.206050000000005</v>
      </c>
      <c r="FJ248" s="22">
        <v>80.611170000000001</v>
      </c>
      <c r="FK248" s="22">
        <v>79.624049999999997</v>
      </c>
      <c r="FL248" s="22">
        <v>77.768659999999997</v>
      </c>
      <c r="FM248" s="22">
        <v>75.26764</v>
      </c>
      <c r="FN248" s="22">
        <v>71.772589999999994</v>
      </c>
      <c r="FO248" s="22">
        <v>67.587940000000003</v>
      </c>
      <c r="FP248" s="22">
        <v>65.181690000000003</v>
      </c>
      <c r="FQ248" s="22">
        <v>63.883409999999998</v>
      </c>
      <c r="FR248" s="22">
        <v>63.347000000000001</v>
      </c>
      <c r="FS248" s="22">
        <v>0.19068080000000001</v>
      </c>
      <c r="FT248" s="22">
        <v>8.3722999999999992E-3</v>
      </c>
      <c r="FU248" s="22">
        <v>1.3161600000000001E-2</v>
      </c>
    </row>
    <row r="249" spans="1:177" x14ac:dyDescent="0.3">
      <c r="A249" s="13" t="s">
        <v>226</v>
      </c>
      <c r="B249" s="13" t="s">
        <v>199</v>
      </c>
      <c r="C249" s="13" t="s">
        <v>264</v>
      </c>
      <c r="D249" s="34" t="s">
        <v>235</v>
      </c>
      <c r="E249" s="23" t="s">
        <v>220</v>
      </c>
      <c r="F249" s="23">
        <v>7653</v>
      </c>
      <c r="G249" s="22">
        <v>0.58223939999999996</v>
      </c>
      <c r="H249" s="22">
        <v>0.52166349999999995</v>
      </c>
      <c r="I249" s="22">
        <v>0.4837457</v>
      </c>
      <c r="J249" s="22">
        <v>0.45928910000000001</v>
      </c>
      <c r="K249" s="22">
        <v>0.45009359999999998</v>
      </c>
      <c r="L249" s="22">
        <v>0.47439959999999998</v>
      </c>
      <c r="M249" s="22">
        <v>0.51598469999999996</v>
      </c>
      <c r="N249" s="22">
        <v>0.53234349999999997</v>
      </c>
      <c r="O249" s="22">
        <v>0.4829716</v>
      </c>
      <c r="P249" s="22">
        <v>0.38548179999999999</v>
      </c>
      <c r="Q249" s="22">
        <v>0.31204179999999998</v>
      </c>
      <c r="R249" s="22">
        <v>0.26665850000000002</v>
      </c>
      <c r="S249" s="22">
        <v>0.25977040000000001</v>
      </c>
      <c r="T249" s="22">
        <v>0.27142870000000002</v>
      </c>
      <c r="U249" s="22">
        <v>0.3135713</v>
      </c>
      <c r="V249" s="22">
        <v>0.3978527</v>
      </c>
      <c r="W249" s="22">
        <v>0.50491050000000004</v>
      </c>
      <c r="X249" s="22">
        <v>0.66689989999999999</v>
      </c>
      <c r="Y249" s="22">
        <v>0.79872609999999999</v>
      </c>
      <c r="Z249" s="22">
        <v>0.86468179999999994</v>
      </c>
      <c r="AA249" s="22">
        <v>0.93300910000000004</v>
      </c>
      <c r="AB249" s="22">
        <v>0.90125010000000005</v>
      </c>
      <c r="AC249" s="22">
        <v>0.80463470000000004</v>
      </c>
      <c r="AD249" s="22">
        <v>0.67554440000000004</v>
      </c>
      <c r="AE249" s="22">
        <v>-5.7701700000000002E-2</v>
      </c>
      <c r="AF249" s="22">
        <v>-5.9888200000000003E-2</v>
      </c>
      <c r="AG249" s="22">
        <v>-5.3973399999999998E-2</v>
      </c>
      <c r="AH249" s="22">
        <v>-4.3627100000000002E-2</v>
      </c>
      <c r="AI249" s="22">
        <v>-4.0716799999999997E-2</v>
      </c>
      <c r="AJ249" s="22">
        <v>-3.16916E-2</v>
      </c>
      <c r="AK249" s="22">
        <v>-2.2576599999999999E-2</v>
      </c>
      <c r="AL249" s="22">
        <v>-2.0548199999999999E-2</v>
      </c>
      <c r="AM249" s="22">
        <v>-2.2566599999999999E-2</v>
      </c>
      <c r="AN249" s="22">
        <v>-3.1848700000000001E-2</v>
      </c>
      <c r="AO249" s="22">
        <v>-3.9753499999999997E-2</v>
      </c>
      <c r="AP249" s="22">
        <v>-4.5917199999999998E-2</v>
      </c>
      <c r="AQ249" s="22">
        <v>-4.2286400000000002E-2</v>
      </c>
      <c r="AR249" s="22">
        <v>-4.2692099999999997E-2</v>
      </c>
      <c r="AS249" s="22">
        <v>-4.3102000000000001E-2</v>
      </c>
      <c r="AT249" s="22">
        <v>-3.6177099999999997E-2</v>
      </c>
      <c r="AU249" s="22">
        <v>-1.0418200000000001E-2</v>
      </c>
      <c r="AV249" s="22">
        <v>4.2166E-3</v>
      </c>
      <c r="AW249" s="22">
        <v>1.06464E-2</v>
      </c>
      <c r="AX249" s="22">
        <v>1.34036E-2</v>
      </c>
      <c r="AY249" s="22">
        <v>9.0685999999999996E-3</v>
      </c>
      <c r="AZ249" s="22">
        <v>-3.9596699999999999E-2</v>
      </c>
      <c r="BA249" s="22">
        <v>-4.1011499999999999E-2</v>
      </c>
      <c r="BB249" s="22">
        <v>-3.7237300000000001E-2</v>
      </c>
      <c r="BC249" s="22">
        <v>-4.7282999999999999E-2</v>
      </c>
      <c r="BD249" s="22">
        <v>-5.0431799999999999E-2</v>
      </c>
      <c r="BE249" s="22">
        <v>-4.5432300000000002E-2</v>
      </c>
      <c r="BF249" s="22">
        <v>-3.5836699999999999E-2</v>
      </c>
      <c r="BG249" s="22">
        <v>-3.3278799999999997E-2</v>
      </c>
      <c r="BH249" s="22">
        <v>-2.4602200000000001E-2</v>
      </c>
      <c r="BI249" s="22">
        <v>-1.5653899999999998E-2</v>
      </c>
      <c r="BJ249" s="22">
        <v>-1.29067E-2</v>
      </c>
      <c r="BK249" s="22">
        <v>-1.44587E-2</v>
      </c>
      <c r="BL249" s="22">
        <v>-2.3757199999999999E-2</v>
      </c>
      <c r="BM249" s="22">
        <v>-3.0257599999999999E-2</v>
      </c>
      <c r="BN249" s="22">
        <v>-3.5186200000000001E-2</v>
      </c>
      <c r="BO249" s="22">
        <v>-3.0532799999999999E-2</v>
      </c>
      <c r="BP249" s="22">
        <v>-3.01534E-2</v>
      </c>
      <c r="BQ249" s="22">
        <v>-3.0093399999999999E-2</v>
      </c>
      <c r="BR249" s="22">
        <v>-2.2720199999999999E-2</v>
      </c>
      <c r="BS249" s="22">
        <v>3.6671E-3</v>
      </c>
      <c r="BT249" s="22">
        <v>1.8098900000000001E-2</v>
      </c>
      <c r="BU249" s="22">
        <v>2.3809E-2</v>
      </c>
      <c r="BV249" s="22">
        <v>2.5919399999999999E-2</v>
      </c>
      <c r="BW249" s="22">
        <v>2.1551000000000001E-2</v>
      </c>
      <c r="BX249" s="22">
        <v>-2.7543700000000001E-2</v>
      </c>
      <c r="BY249" s="22">
        <v>-2.9930399999999999E-2</v>
      </c>
      <c r="BZ249" s="22">
        <v>-2.7514E-2</v>
      </c>
      <c r="CA249" s="22">
        <v>-4.0066999999999998E-2</v>
      </c>
      <c r="CB249" s="22">
        <v>-4.3882299999999999E-2</v>
      </c>
      <c r="CC249" s="22">
        <v>-3.9516700000000002E-2</v>
      </c>
      <c r="CD249" s="22">
        <v>-3.0440999999999999E-2</v>
      </c>
      <c r="CE249" s="22">
        <v>-2.8127300000000001E-2</v>
      </c>
      <c r="CF249" s="22">
        <v>-1.9692100000000001E-2</v>
      </c>
      <c r="CG249" s="22">
        <v>-1.0859300000000001E-2</v>
      </c>
      <c r="CH249" s="22">
        <v>-7.6141999999999998E-3</v>
      </c>
      <c r="CI249" s="22">
        <v>-8.8432000000000007E-3</v>
      </c>
      <c r="CJ249" s="22">
        <v>-1.8153099999999998E-2</v>
      </c>
      <c r="CK249" s="22">
        <v>-2.3680699999999999E-2</v>
      </c>
      <c r="CL249" s="22">
        <v>-2.7753900000000001E-2</v>
      </c>
      <c r="CM249" s="22">
        <v>-2.2392200000000001E-2</v>
      </c>
      <c r="CN249" s="22">
        <v>-2.1469100000000001E-2</v>
      </c>
      <c r="CO249" s="22">
        <v>-2.1083600000000001E-2</v>
      </c>
      <c r="CP249" s="22">
        <v>-1.3399899999999999E-2</v>
      </c>
      <c r="CQ249" s="22">
        <v>1.34225E-2</v>
      </c>
      <c r="CR249" s="22">
        <v>2.7713700000000001E-2</v>
      </c>
      <c r="CS249" s="22">
        <v>3.2925299999999998E-2</v>
      </c>
      <c r="CT249" s="22">
        <v>3.4587899999999998E-2</v>
      </c>
      <c r="CU249" s="22">
        <v>3.0196299999999999E-2</v>
      </c>
      <c r="CV249" s="22">
        <v>-1.91957E-2</v>
      </c>
      <c r="CW249" s="22">
        <v>-2.22557E-2</v>
      </c>
      <c r="CX249" s="22">
        <v>-2.0779700000000002E-2</v>
      </c>
      <c r="CY249" s="22">
        <v>-3.2850900000000002E-2</v>
      </c>
      <c r="CZ249" s="22">
        <v>-3.7332700000000003E-2</v>
      </c>
      <c r="DA249" s="22">
        <v>-3.3601199999999998E-2</v>
      </c>
      <c r="DB249" s="22">
        <v>-2.5045399999999999E-2</v>
      </c>
      <c r="DC249" s="22">
        <v>-2.2975700000000002E-2</v>
      </c>
      <c r="DD249" s="22">
        <v>-1.4782E-2</v>
      </c>
      <c r="DE249" s="22">
        <v>-6.0647000000000001E-3</v>
      </c>
      <c r="DF249" s="22">
        <v>-2.3216999999999999E-3</v>
      </c>
      <c r="DG249" s="22">
        <v>-3.2276000000000002E-3</v>
      </c>
      <c r="DH249" s="22">
        <v>-1.25489E-2</v>
      </c>
      <c r="DI249" s="22">
        <v>-1.7103899999999998E-2</v>
      </c>
      <c r="DJ249" s="22">
        <v>-2.0321599999999999E-2</v>
      </c>
      <c r="DK249" s="22">
        <v>-1.42516E-2</v>
      </c>
      <c r="DL249" s="22">
        <v>-1.2784800000000001E-2</v>
      </c>
      <c r="DM249" s="22">
        <v>-1.2073800000000001E-2</v>
      </c>
      <c r="DN249" s="22">
        <v>-4.0797000000000003E-3</v>
      </c>
      <c r="DO249" s="22">
        <v>2.3177900000000001E-2</v>
      </c>
      <c r="DP249" s="22">
        <v>3.7328600000000003E-2</v>
      </c>
      <c r="DQ249" s="22">
        <v>4.2041700000000001E-2</v>
      </c>
      <c r="DR249" s="22">
        <v>4.3256299999999998E-2</v>
      </c>
      <c r="DS249" s="22">
        <v>3.8841500000000001E-2</v>
      </c>
      <c r="DT249" s="22">
        <v>-1.0847799999999999E-2</v>
      </c>
      <c r="DU249" s="22">
        <v>-1.4581E-2</v>
      </c>
      <c r="DV249" s="22">
        <v>-1.40453E-2</v>
      </c>
      <c r="DW249" s="22">
        <v>-2.2432199999999999E-2</v>
      </c>
      <c r="DX249" s="22">
        <v>-2.78763E-2</v>
      </c>
      <c r="DY249" s="22">
        <v>-2.5060099999999998E-2</v>
      </c>
      <c r="DZ249" s="22">
        <v>-1.72549E-2</v>
      </c>
      <c r="EA249" s="22">
        <v>-1.55377E-2</v>
      </c>
      <c r="EB249" s="22">
        <v>-7.6927000000000002E-3</v>
      </c>
      <c r="EC249" s="22">
        <v>8.5800000000000004E-4</v>
      </c>
      <c r="ED249" s="22">
        <v>5.3198000000000004E-3</v>
      </c>
      <c r="EE249" s="22">
        <v>4.8802999999999997E-3</v>
      </c>
      <c r="EF249" s="22">
        <v>-4.4574000000000003E-3</v>
      </c>
      <c r="EG249" s="22">
        <v>-7.6078999999999999E-3</v>
      </c>
      <c r="EH249" s="22">
        <v>-9.5905999999999995E-3</v>
      </c>
      <c r="EI249" s="22">
        <v>-2.4979999999999998E-3</v>
      </c>
      <c r="EJ249" s="22">
        <v>-2.4610000000000002E-4</v>
      </c>
      <c r="EK249" s="22">
        <v>9.3490000000000001E-4</v>
      </c>
      <c r="EL249" s="22">
        <v>9.3772999999999999E-3</v>
      </c>
      <c r="EM249" s="22">
        <v>3.72631E-2</v>
      </c>
      <c r="EN249" s="22">
        <v>5.1210899999999997E-2</v>
      </c>
      <c r="EO249" s="22">
        <v>5.5204299999999998E-2</v>
      </c>
      <c r="EP249" s="22">
        <v>5.5772099999999998E-2</v>
      </c>
      <c r="EQ249" s="22">
        <v>5.1323899999999999E-2</v>
      </c>
      <c r="ER249" s="22">
        <v>1.2052E-3</v>
      </c>
      <c r="ES249" s="22">
        <v>-3.5000000000000001E-3</v>
      </c>
      <c r="ET249" s="22">
        <v>-4.3220999999999997E-3</v>
      </c>
      <c r="EU249" s="22">
        <v>62.880809999999997</v>
      </c>
      <c r="EV249" s="22">
        <v>62.73021</v>
      </c>
      <c r="EW249" s="22">
        <v>62.27413</v>
      </c>
      <c r="EX249" s="22">
        <v>62.174500000000002</v>
      </c>
      <c r="EY249" s="22">
        <v>62.031550000000003</v>
      </c>
      <c r="EZ249" s="22">
        <v>61.754640000000002</v>
      </c>
      <c r="FA249" s="22">
        <v>61.934429999999999</v>
      </c>
      <c r="FB249" s="22">
        <v>62.525480000000002</v>
      </c>
      <c r="FC249" s="22">
        <v>64.209320000000005</v>
      </c>
      <c r="FD249" s="22">
        <v>67.352339999999998</v>
      </c>
      <c r="FE249" s="22">
        <v>71.352500000000006</v>
      </c>
      <c r="FF249" s="22">
        <v>74.072890000000001</v>
      </c>
      <c r="FG249" s="22">
        <v>75.433790000000002</v>
      </c>
      <c r="FH249" s="22">
        <v>75.741590000000002</v>
      </c>
      <c r="FI249" s="22">
        <v>75.55753</v>
      </c>
      <c r="FJ249" s="22">
        <v>75.017989999999998</v>
      </c>
      <c r="FK249" s="22">
        <v>74.335970000000003</v>
      </c>
      <c r="FL249" s="22">
        <v>72.694299999999998</v>
      </c>
      <c r="FM249" s="22">
        <v>70.42483</v>
      </c>
      <c r="FN249" s="22">
        <v>67.548029999999997</v>
      </c>
      <c r="FO249" s="22">
        <v>64.598339999999993</v>
      </c>
      <c r="FP249" s="22">
        <v>63.48001</v>
      </c>
      <c r="FQ249" s="22">
        <v>62.874229999999997</v>
      </c>
      <c r="FR249" s="22">
        <v>63.078159999999997</v>
      </c>
      <c r="FS249" s="22">
        <v>0.2443697</v>
      </c>
      <c r="FT249" s="22">
        <v>1.05941E-2</v>
      </c>
      <c r="FU249" s="22">
        <v>1.5949600000000001E-2</v>
      </c>
    </row>
    <row r="250" spans="1:177" x14ac:dyDescent="0.3">
      <c r="A250" s="13" t="s">
        <v>226</v>
      </c>
      <c r="B250" s="13" t="s">
        <v>199</v>
      </c>
      <c r="C250" s="13" t="s">
        <v>264</v>
      </c>
      <c r="D250" s="34" t="s">
        <v>235</v>
      </c>
      <c r="E250" s="23" t="s">
        <v>221</v>
      </c>
      <c r="F250" s="23">
        <v>5049</v>
      </c>
      <c r="G250" s="22">
        <v>0.71850210000000003</v>
      </c>
      <c r="H250" s="22">
        <v>0.64106810000000003</v>
      </c>
      <c r="I250" s="22">
        <v>0.58937779999999995</v>
      </c>
      <c r="J250" s="22">
        <v>0.56229390000000001</v>
      </c>
      <c r="K250" s="22">
        <v>0.56232009999999999</v>
      </c>
      <c r="L250" s="22">
        <v>0.58018389999999997</v>
      </c>
      <c r="M250" s="22">
        <v>0.60103169999999995</v>
      </c>
      <c r="N250" s="22">
        <v>0.56097889999999995</v>
      </c>
      <c r="O250" s="22">
        <v>0.44619360000000002</v>
      </c>
      <c r="P250" s="22">
        <v>0.2903385</v>
      </c>
      <c r="Q250" s="22">
        <v>0.18635940000000001</v>
      </c>
      <c r="R250" s="22">
        <v>0.14931030000000001</v>
      </c>
      <c r="S250" s="22">
        <v>0.16327230000000001</v>
      </c>
      <c r="T250" s="22">
        <v>0.230738</v>
      </c>
      <c r="U250" s="22">
        <v>0.34638540000000001</v>
      </c>
      <c r="V250" s="22">
        <v>0.506471</v>
      </c>
      <c r="W250" s="22">
        <v>0.6948704</v>
      </c>
      <c r="X250" s="22">
        <v>0.9373245</v>
      </c>
      <c r="Y250" s="22">
        <v>1.1206739999999999</v>
      </c>
      <c r="Z250" s="22">
        <v>1.162639</v>
      </c>
      <c r="AA250" s="22">
        <v>1.174401</v>
      </c>
      <c r="AB250" s="22">
        <v>1.12161</v>
      </c>
      <c r="AC250" s="22">
        <v>0.98693310000000001</v>
      </c>
      <c r="AD250" s="22">
        <v>0.83908490000000002</v>
      </c>
      <c r="AE250" s="22">
        <v>-6.2970300000000007E-2</v>
      </c>
      <c r="AF250" s="22">
        <v>-6.7506300000000005E-2</v>
      </c>
      <c r="AG250" s="22">
        <v>-5.2088200000000001E-2</v>
      </c>
      <c r="AH250" s="22">
        <v>-4.6540999999999999E-2</v>
      </c>
      <c r="AI250" s="22">
        <v>-3.6065300000000002E-2</v>
      </c>
      <c r="AJ250" s="22">
        <v>-2.7846599999999999E-2</v>
      </c>
      <c r="AK250" s="22">
        <v>-2.71595E-2</v>
      </c>
      <c r="AL250" s="22">
        <v>-2.7805300000000002E-2</v>
      </c>
      <c r="AM250" s="22">
        <v>-3.0144299999999999E-2</v>
      </c>
      <c r="AN250" s="22">
        <v>-3.8221900000000003E-2</v>
      </c>
      <c r="AO250" s="22">
        <v>-4.0459799999999997E-2</v>
      </c>
      <c r="AP250" s="22">
        <v>-4.1816300000000001E-2</v>
      </c>
      <c r="AQ250" s="22">
        <v>-2.9904099999999999E-2</v>
      </c>
      <c r="AR250" s="22">
        <v>-2.9937399999999999E-2</v>
      </c>
      <c r="AS250" s="22">
        <v>-2.1875200000000001E-2</v>
      </c>
      <c r="AT250" s="22">
        <v>-1.2183299999999999E-2</v>
      </c>
      <c r="AU250" s="22">
        <v>4.6642799999999998E-2</v>
      </c>
      <c r="AV250" s="22">
        <v>6.6158800000000004E-2</v>
      </c>
      <c r="AW250" s="22">
        <v>8.3701800000000007E-2</v>
      </c>
      <c r="AX250" s="22">
        <v>7.00852E-2</v>
      </c>
      <c r="AY250" s="22">
        <v>4.5398800000000003E-2</v>
      </c>
      <c r="AZ250" s="22">
        <v>-4.5132000000000002E-3</v>
      </c>
      <c r="BA250" s="22">
        <v>-3.2619000000000002E-2</v>
      </c>
      <c r="BB250" s="22">
        <v>-2.8644200000000002E-2</v>
      </c>
      <c r="BC250" s="22">
        <v>-4.8881599999999997E-2</v>
      </c>
      <c r="BD250" s="22">
        <v>-5.3763199999999997E-2</v>
      </c>
      <c r="BE250" s="22">
        <v>-4.0198600000000001E-2</v>
      </c>
      <c r="BF250" s="22">
        <v>-3.59393E-2</v>
      </c>
      <c r="BG250" s="22">
        <v>-2.60588E-2</v>
      </c>
      <c r="BH250" s="22">
        <v>-1.87756E-2</v>
      </c>
      <c r="BI250" s="22">
        <v>-1.66935E-2</v>
      </c>
      <c r="BJ250" s="22">
        <v>-1.7156299999999999E-2</v>
      </c>
      <c r="BK250" s="22">
        <v>-1.91857E-2</v>
      </c>
      <c r="BL250" s="22">
        <v>-2.5384E-2</v>
      </c>
      <c r="BM250" s="22">
        <v>-2.6884700000000001E-2</v>
      </c>
      <c r="BN250" s="22">
        <v>-2.6851300000000002E-2</v>
      </c>
      <c r="BO250" s="22">
        <v>-1.33134E-2</v>
      </c>
      <c r="BP250" s="22">
        <v>-1.23696E-2</v>
      </c>
      <c r="BQ250" s="22">
        <v>-3.8176E-3</v>
      </c>
      <c r="BR250" s="22">
        <v>6.3422000000000001E-3</v>
      </c>
      <c r="BS250" s="22">
        <v>6.6219899999999998E-2</v>
      </c>
      <c r="BT250" s="22">
        <v>8.6274400000000001E-2</v>
      </c>
      <c r="BU250" s="22">
        <v>0.1034953</v>
      </c>
      <c r="BV250" s="22">
        <v>8.8021199999999994E-2</v>
      </c>
      <c r="BW250" s="22">
        <v>6.1859200000000003E-2</v>
      </c>
      <c r="BX250" s="22">
        <v>1.06967E-2</v>
      </c>
      <c r="BY250" s="22">
        <v>-1.86418E-2</v>
      </c>
      <c r="BZ250" s="22">
        <v>-1.6254000000000001E-2</v>
      </c>
      <c r="CA250" s="22">
        <v>-3.91238E-2</v>
      </c>
      <c r="CB250" s="22">
        <v>-4.4244699999999998E-2</v>
      </c>
      <c r="CC250" s="22">
        <v>-3.1963900000000003E-2</v>
      </c>
      <c r="CD250" s="22">
        <v>-2.85965E-2</v>
      </c>
      <c r="CE250" s="22">
        <v>-1.91284E-2</v>
      </c>
      <c r="CF250" s="22">
        <v>-1.24931E-2</v>
      </c>
      <c r="CG250" s="22">
        <v>-9.4447999999999997E-3</v>
      </c>
      <c r="CH250" s="22">
        <v>-9.7809000000000004E-3</v>
      </c>
      <c r="CI250" s="22">
        <v>-1.15957E-2</v>
      </c>
      <c r="CJ250" s="22">
        <v>-1.64926E-2</v>
      </c>
      <c r="CK250" s="22">
        <v>-1.74827E-2</v>
      </c>
      <c r="CL250" s="22">
        <v>-1.6486500000000001E-2</v>
      </c>
      <c r="CM250" s="22">
        <v>-1.8228000000000001E-3</v>
      </c>
      <c r="CN250" s="22">
        <v>-2.0230000000000001E-4</v>
      </c>
      <c r="CO250" s="22">
        <v>8.6890999999999999E-3</v>
      </c>
      <c r="CP250" s="22">
        <v>1.9172999999999999E-2</v>
      </c>
      <c r="CQ250" s="22">
        <v>7.97789E-2</v>
      </c>
      <c r="CR250" s="22">
        <v>0.1002063</v>
      </c>
      <c r="CS250" s="22">
        <v>0.11720419999999999</v>
      </c>
      <c r="CT250" s="22">
        <v>0.10044359999999999</v>
      </c>
      <c r="CU250" s="22">
        <v>7.3259599999999994E-2</v>
      </c>
      <c r="CV250" s="22">
        <v>2.1231E-2</v>
      </c>
      <c r="CW250" s="22">
        <v>-8.9612000000000008E-3</v>
      </c>
      <c r="CX250" s="22">
        <v>-7.6724999999999996E-3</v>
      </c>
      <c r="CY250" s="22">
        <v>-2.9366E-2</v>
      </c>
      <c r="CZ250" s="22">
        <v>-3.4726199999999999E-2</v>
      </c>
      <c r="DA250" s="22">
        <v>-2.3729199999999999E-2</v>
      </c>
      <c r="DB250" s="22">
        <v>-2.12538E-2</v>
      </c>
      <c r="DC250" s="22">
        <v>-1.2197899999999999E-2</v>
      </c>
      <c r="DD250" s="22">
        <v>-6.2104999999999999E-3</v>
      </c>
      <c r="DE250" s="22">
        <v>-2.1960999999999999E-3</v>
      </c>
      <c r="DF250" s="22">
        <v>-2.4053999999999998E-3</v>
      </c>
      <c r="DG250" s="22">
        <v>-4.0057000000000001E-3</v>
      </c>
      <c r="DH250" s="22">
        <v>-7.6011000000000004E-3</v>
      </c>
      <c r="DI250" s="22">
        <v>-8.0806000000000003E-3</v>
      </c>
      <c r="DJ250" s="22">
        <v>-6.1218000000000002E-3</v>
      </c>
      <c r="DK250" s="22">
        <v>9.6679000000000001E-3</v>
      </c>
      <c r="DL250" s="22">
        <v>1.1965099999999999E-2</v>
      </c>
      <c r="DM250" s="22">
        <v>2.1195700000000001E-2</v>
      </c>
      <c r="DN250" s="22">
        <v>3.2003700000000003E-2</v>
      </c>
      <c r="DO250" s="22">
        <v>9.3337900000000001E-2</v>
      </c>
      <c r="DP250" s="22">
        <v>0.1141383</v>
      </c>
      <c r="DQ250" s="22">
        <v>0.1309131</v>
      </c>
      <c r="DR250" s="22">
        <v>0.11286599999999999</v>
      </c>
      <c r="DS250" s="22">
        <v>8.4660100000000002E-2</v>
      </c>
      <c r="DT250" s="22">
        <v>3.1765300000000003E-2</v>
      </c>
      <c r="DU250" s="22">
        <v>7.1940000000000003E-4</v>
      </c>
      <c r="DV250" s="22">
        <v>9.0890000000000003E-4</v>
      </c>
      <c r="DW250" s="22">
        <v>-1.5277199999999999E-2</v>
      </c>
      <c r="DX250" s="22">
        <v>-2.0983100000000001E-2</v>
      </c>
      <c r="DY250" s="22">
        <v>-1.18396E-2</v>
      </c>
      <c r="DZ250" s="22">
        <v>-1.0652099999999999E-2</v>
      </c>
      <c r="EA250" s="22">
        <v>-2.1914E-3</v>
      </c>
      <c r="EB250" s="22">
        <v>2.8603999999999999E-3</v>
      </c>
      <c r="EC250" s="22">
        <v>8.2698000000000008E-3</v>
      </c>
      <c r="ED250" s="22">
        <v>8.2435000000000008E-3</v>
      </c>
      <c r="EE250" s="22">
        <v>6.9528999999999997E-3</v>
      </c>
      <c r="EF250" s="22">
        <v>5.2367999999999998E-3</v>
      </c>
      <c r="EG250" s="22">
        <v>5.4945000000000003E-3</v>
      </c>
      <c r="EH250" s="22">
        <v>8.8432000000000007E-3</v>
      </c>
      <c r="EI250" s="22">
        <v>2.6258500000000001E-2</v>
      </c>
      <c r="EJ250" s="22">
        <v>2.9532900000000001E-2</v>
      </c>
      <c r="EK250" s="22">
        <v>3.9253299999999998E-2</v>
      </c>
      <c r="EL250" s="22">
        <v>5.0529200000000003E-2</v>
      </c>
      <c r="EM250" s="22">
        <v>0.112915</v>
      </c>
      <c r="EN250" s="22">
        <v>0.13425380000000001</v>
      </c>
      <c r="EO250" s="22">
        <v>0.1507066</v>
      </c>
      <c r="EP250" s="22">
        <v>0.1308019</v>
      </c>
      <c r="EQ250" s="22">
        <v>0.1011205</v>
      </c>
      <c r="ER250" s="22">
        <v>4.6975200000000002E-2</v>
      </c>
      <c r="ES250" s="22">
        <v>1.46967E-2</v>
      </c>
      <c r="ET250" s="22">
        <v>1.3299099999999999E-2</v>
      </c>
      <c r="EU250" s="22">
        <v>62.568800000000003</v>
      </c>
      <c r="EV250" s="22">
        <v>61.75273</v>
      </c>
      <c r="EW250" s="22">
        <v>60.930579999999999</v>
      </c>
      <c r="EX250" s="22">
        <v>59.849119999999999</v>
      </c>
      <c r="EY250" s="22">
        <v>59.478540000000002</v>
      </c>
      <c r="EZ250" s="22">
        <v>58.874070000000003</v>
      </c>
      <c r="FA250" s="22">
        <v>58.700240000000001</v>
      </c>
      <c r="FB250" s="22">
        <v>61.812719999999999</v>
      </c>
      <c r="FC250" s="22">
        <v>68.767690000000002</v>
      </c>
      <c r="FD250" s="22">
        <v>75.044070000000005</v>
      </c>
      <c r="FE250" s="22">
        <v>80.502970000000005</v>
      </c>
      <c r="FF250" s="22">
        <v>84.279539999999997</v>
      </c>
      <c r="FG250" s="22">
        <v>87.106160000000003</v>
      </c>
      <c r="FH250" s="22">
        <v>89.403880000000001</v>
      </c>
      <c r="FI250" s="22">
        <v>89.898679999999999</v>
      </c>
      <c r="FJ250" s="22">
        <v>89.218609999999998</v>
      </c>
      <c r="FK250" s="22">
        <v>87.761979999999994</v>
      </c>
      <c r="FL250" s="22">
        <v>85.577680000000001</v>
      </c>
      <c r="FM250" s="22">
        <v>82.720339999999993</v>
      </c>
      <c r="FN250" s="22">
        <v>78.273859999999999</v>
      </c>
      <c r="FO250" s="22">
        <v>72.188739999999996</v>
      </c>
      <c r="FP250" s="22">
        <v>67.800470000000004</v>
      </c>
      <c r="FQ250" s="22">
        <v>65.436490000000006</v>
      </c>
      <c r="FR250" s="22">
        <v>63.760759999999998</v>
      </c>
      <c r="FS250" s="22">
        <v>0.29881400000000002</v>
      </c>
      <c r="FT250" s="22">
        <v>1.34415E-2</v>
      </c>
      <c r="FU250" s="22">
        <v>2.2362099999999999E-2</v>
      </c>
    </row>
    <row r="251" spans="1:177" x14ac:dyDescent="0.3">
      <c r="A251" s="13" t="s">
        <v>226</v>
      </c>
      <c r="B251" s="13" t="s">
        <v>199</v>
      </c>
      <c r="C251" s="13" t="s">
        <v>264</v>
      </c>
      <c r="D251" s="34" t="s">
        <v>247</v>
      </c>
      <c r="E251" s="23" t="s">
        <v>219</v>
      </c>
      <c r="F251" s="23">
        <v>12702</v>
      </c>
      <c r="G251" s="22">
        <v>0.86391640000000003</v>
      </c>
      <c r="H251" s="22">
        <v>0.78243739999999995</v>
      </c>
      <c r="I251" s="22">
        <v>0.72247139999999999</v>
      </c>
      <c r="J251" s="22">
        <v>0.67697980000000002</v>
      </c>
      <c r="K251" s="22">
        <v>0.65382790000000002</v>
      </c>
      <c r="L251" s="22">
        <v>0.66737590000000002</v>
      </c>
      <c r="M251" s="22">
        <v>0.70444790000000002</v>
      </c>
      <c r="N251" s="22">
        <v>0.70995280000000005</v>
      </c>
      <c r="O251" s="22">
        <v>0.69513400000000003</v>
      </c>
      <c r="P251" s="22">
        <v>0.64994079999999999</v>
      </c>
      <c r="Q251" s="22">
        <v>0.61587380000000003</v>
      </c>
      <c r="R251" s="22">
        <v>0.59513349999999998</v>
      </c>
      <c r="S251" s="22">
        <v>0.57596159999999996</v>
      </c>
      <c r="T251" s="22">
        <v>0.66602340000000004</v>
      </c>
      <c r="U251" s="22">
        <v>0.76265950000000005</v>
      </c>
      <c r="V251" s="22">
        <v>0.8805364</v>
      </c>
      <c r="W251" s="22">
        <v>1.0298719999999999</v>
      </c>
      <c r="X251" s="22">
        <v>1.1951560000000001</v>
      </c>
      <c r="Y251" s="22">
        <v>1.3228880000000001</v>
      </c>
      <c r="Z251" s="22">
        <v>1.3355840000000001</v>
      </c>
      <c r="AA251" s="22">
        <v>1.3656360000000001</v>
      </c>
      <c r="AB251" s="22">
        <v>1.334355</v>
      </c>
      <c r="AC251" s="22">
        <v>1.1864459999999999</v>
      </c>
      <c r="AD251" s="22">
        <v>1.0030300000000001</v>
      </c>
      <c r="AE251" s="22">
        <v>-8.763E-2</v>
      </c>
      <c r="AF251" s="22">
        <v>-7.6219200000000001E-2</v>
      </c>
      <c r="AG251" s="22">
        <v>-6.1599599999999997E-2</v>
      </c>
      <c r="AH251" s="22">
        <v>-5.6370799999999999E-2</v>
      </c>
      <c r="AI251" s="22">
        <v>-5.09533E-2</v>
      </c>
      <c r="AJ251" s="22">
        <v>-4.1500000000000002E-2</v>
      </c>
      <c r="AK251" s="22">
        <v>-2.37401E-2</v>
      </c>
      <c r="AL251" s="22">
        <v>-1.3916400000000001E-2</v>
      </c>
      <c r="AM251" s="22">
        <v>-1.2744500000000001E-2</v>
      </c>
      <c r="AN251" s="22">
        <v>-1.00631E-2</v>
      </c>
      <c r="AO251" s="22">
        <v>-1.7824099999999999E-2</v>
      </c>
      <c r="AP251" s="22">
        <v>-3.9890700000000001E-2</v>
      </c>
      <c r="AQ251" s="22">
        <v>-2.6917E-2</v>
      </c>
      <c r="AR251" s="22">
        <v>-2.72686E-2</v>
      </c>
      <c r="AS251" s="22">
        <v>-1.9462500000000001E-2</v>
      </c>
      <c r="AT251" s="22">
        <v>-1.35076E-2</v>
      </c>
      <c r="AU251" s="22">
        <v>4.4822099999999997E-2</v>
      </c>
      <c r="AV251" s="22">
        <v>6.0393200000000001E-2</v>
      </c>
      <c r="AW251" s="22">
        <v>6.1938899999999998E-2</v>
      </c>
      <c r="AX251" s="22">
        <v>5.1409999999999997E-2</v>
      </c>
      <c r="AY251" s="22">
        <v>4.1270300000000003E-2</v>
      </c>
      <c r="AZ251" s="22">
        <v>-3.5196100000000001E-2</v>
      </c>
      <c r="BA251" s="22">
        <v>-6.7242200000000002E-2</v>
      </c>
      <c r="BB251" s="22">
        <v>-6.3284300000000002E-2</v>
      </c>
      <c r="BC251" s="22">
        <v>-7.6718400000000006E-2</v>
      </c>
      <c r="BD251" s="22">
        <v>-6.5960000000000005E-2</v>
      </c>
      <c r="BE251" s="22">
        <v>-5.2446100000000002E-2</v>
      </c>
      <c r="BF251" s="22">
        <v>-4.8138899999999998E-2</v>
      </c>
      <c r="BG251" s="22">
        <v>-4.3132400000000001E-2</v>
      </c>
      <c r="BH251" s="22">
        <v>-3.4204400000000003E-2</v>
      </c>
      <c r="BI251" s="22">
        <v>-1.6184400000000002E-2</v>
      </c>
      <c r="BJ251" s="22">
        <v>-5.5867E-3</v>
      </c>
      <c r="BK251" s="22">
        <v>-3.9274000000000002E-3</v>
      </c>
      <c r="BL251" s="22">
        <v>-3.8020000000000003E-4</v>
      </c>
      <c r="BM251" s="22">
        <v>-7.3312999999999998E-3</v>
      </c>
      <c r="BN251" s="22">
        <v>-2.79937E-2</v>
      </c>
      <c r="BO251" s="22">
        <v>-1.37006E-2</v>
      </c>
      <c r="BP251" s="22">
        <v>-1.32751E-2</v>
      </c>
      <c r="BQ251" s="22">
        <v>-4.5779000000000002E-3</v>
      </c>
      <c r="BR251" s="22">
        <v>1.6965999999999999E-3</v>
      </c>
      <c r="BS251" s="22">
        <v>6.0277999999999998E-2</v>
      </c>
      <c r="BT251" s="22">
        <v>7.5833200000000003E-2</v>
      </c>
      <c r="BU251" s="22">
        <v>7.66791E-2</v>
      </c>
      <c r="BV251" s="22">
        <v>6.5319500000000003E-2</v>
      </c>
      <c r="BW251" s="22">
        <v>5.4967099999999998E-2</v>
      </c>
      <c r="BX251" s="22">
        <v>-2.2165600000000001E-2</v>
      </c>
      <c r="BY251" s="22">
        <v>-5.5118E-2</v>
      </c>
      <c r="BZ251" s="22">
        <v>-5.2768099999999998E-2</v>
      </c>
      <c r="CA251" s="22">
        <v>-6.9161100000000003E-2</v>
      </c>
      <c r="CB251" s="22">
        <v>-5.88546E-2</v>
      </c>
      <c r="CC251" s="22">
        <v>-4.6106500000000002E-2</v>
      </c>
      <c r="CD251" s="22">
        <v>-4.2437500000000003E-2</v>
      </c>
      <c r="CE251" s="22">
        <v>-3.7715600000000002E-2</v>
      </c>
      <c r="CF251" s="22">
        <v>-2.9151400000000001E-2</v>
      </c>
      <c r="CG251" s="22">
        <v>-1.09514E-2</v>
      </c>
      <c r="CH251" s="22">
        <v>1.8239999999999999E-4</v>
      </c>
      <c r="CI251" s="22">
        <v>2.1794000000000002E-3</v>
      </c>
      <c r="CJ251" s="22">
        <v>6.3261000000000003E-3</v>
      </c>
      <c r="CK251" s="22">
        <v>-6.3999999999999997E-5</v>
      </c>
      <c r="CL251" s="22">
        <v>-1.9753900000000001E-2</v>
      </c>
      <c r="CM251" s="22">
        <v>-4.5469999999999998E-3</v>
      </c>
      <c r="CN251" s="22">
        <v>-3.5833000000000002E-3</v>
      </c>
      <c r="CO251" s="22">
        <v>5.7311000000000003E-3</v>
      </c>
      <c r="CP251" s="22">
        <v>1.2227099999999999E-2</v>
      </c>
      <c r="CQ251" s="22">
        <v>7.0982699999999996E-2</v>
      </c>
      <c r="CR251" s="22">
        <v>8.6526800000000001E-2</v>
      </c>
      <c r="CS251" s="22">
        <v>8.6888199999999999E-2</v>
      </c>
      <c r="CT251" s="22">
        <v>7.4953199999999998E-2</v>
      </c>
      <c r="CU251" s="22">
        <v>6.4453499999999997E-2</v>
      </c>
      <c r="CV251" s="22">
        <v>-1.31407E-2</v>
      </c>
      <c r="CW251" s="22">
        <v>-4.67208E-2</v>
      </c>
      <c r="CX251" s="22">
        <v>-4.54846E-2</v>
      </c>
      <c r="CY251" s="22">
        <v>-6.16038E-2</v>
      </c>
      <c r="CZ251" s="22">
        <v>-5.1749099999999999E-2</v>
      </c>
      <c r="DA251" s="22">
        <v>-3.9766799999999998E-2</v>
      </c>
      <c r="DB251" s="22">
        <v>-3.6735999999999998E-2</v>
      </c>
      <c r="DC251" s="22">
        <v>-3.2298899999999998E-2</v>
      </c>
      <c r="DD251" s="22">
        <v>-2.4098499999999998E-2</v>
      </c>
      <c r="DE251" s="22">
        <v>-5.7182999999999999E-3</v>
      </c>
      <c r="DF251" s="22">
        <v>5.9515999999999996E-3</v>
      </c>
      <c r="DG251" s="22">
        <v>8.2860999999999994E-3</v>
      </c>
      <c r="DH251" s="22">
        <v>1.30324E-2</v>
      </c>
      <c r="DI251" s="22">
        <v>7.2033000000000002E-3</v>
      </c>
      <c r="DJ251" s="22">
        <v>-1.1514099999999999E-2</v>
      </c>
      <c r="DK251" s="22">
        <v>4.6065999999999998E-3</v>
      </c>
      <c r="DL251" s="22">
        <v>6.1085999999999996E-3</v>
      </c>
      <c r="DM251" s="22">
        <v>1.6039999999999999E-2</v>
      </c>
      <c r="DN251" s="22">
        <v>2.27575E-2</v>
      </c>
      <c r="DO251" s="22">
        <v>8.1687499999999996E-2</v>
      </c>
      <c r="DP251" s="22">
        <v>9.7220500000000001E-2</v>
      </c>
      <c r="DQ251" s="22">
        <v>9.7097199999999995E-2</v>
      </c>
      <c r="DR251" s="22">
        <v>8.4586800000000004E-2</v>
      </c>
      <c r="DS251" s="22">
        <v>7.3939900000000003E-2</v>
      </c>
      <c r="DT251" s="22">
        <v>-4.1158000000000002E-3</v>
      </c>
      <c r="DU251" s="22">
        <v>-3.8323599999999999E-2</v>
      </c>
      <c r="DV251" s="22">
        <v>-3.8201100000000002E-2</v>
      </c>
      <c r="DW251" s="22">
        <v>-5.06922E-2</v>
      </c>
      <c r="DX251" s="22">
        <v>-4.1489900000000003E-2</v>
      </c>
      <c r="DY251" s="22">
        <v>-3.06133E-2</v>
      </c>
      <c r="DZ251" s="22">
        <v>-2.8504100000000001E-2</v>
      </c>
      <c r="EA251" s="22">
        <v>-2.4478E-2</v>
      </c>
      <c r="EB251" s="22">
        <v>-1.6802899999999999E-2</v>
      </c>
      <c r="EC251" s="22">
        <v>1.8374000000000001E-3</v>
      </c>
      <c r="ED251" s="22">
        <v>1.42813E-2</v>
      </c>
      <c r="EE251" s="22">
        <v>1.7103299999999998E-2</v>
      </c>
      <c r="EF251" s="22">
        <v>2.2715300000000001E-2</v>
      </c>
      <c r="EG251" s="22">
        <v>1.7696099999999999E-2</v>
      </c>
      <c r="EH251" s="22">
        <v>3.8289999999999998E-4</v>
      </c>
      <c r="EI251" s="22">
        <v>1.7822999999999999E-2</v>
      </c>
      <c r="EJ251" s="22">
        <v>2.0102100000000001E-2</v>
      </c>
      <c r="EK251" s="22">
        <v>3.09246E-2</v>
      </c>
      <c r="EL251" s="22">
        <v>3.7961700000000001E-2</v>
      </c>
      <c r="EM251" s="22">
        <v>9.7143400000000005E-2</v>
      </c>
      <c r="EN251" s="22">
        <v>0.11266039999999999</v>
      </c>
      <c r="EO251" s="22">
        <v>0.1118374</v>
      </c>
      <c r="EP251" s="22">
        <v>9.8496299999999995E-2</v>
      </c>
      <c r="EQ251" s="22">
        <v>8.7636699999999998E-2</v>
      </c>
      <c r="ER251" s="22">
        <v>8.9146999999999994E-3</v>
      </c>
      <c r="ES251" s="22">
        <v>-2.6199299999999998E-2</v>
      </c>
      <c r="ET251" s="22">
        <v>-2.7684899999999998E-2</v>
      </c>
      <c r="EU251" s="22">
        <v>75.442340000000002</v>
      </c>
      <c r="EV251" s="22">
        <v>75.246809999999996</v>
      </c>
      <c r="EW251" s="22">
        <v>73.478080000000006</v>
      </c>
      <c r="EX251" s="22">
        <v>72.096860000000007</v>
      </c>
      <c r="EY251" s="22">
        <v>70.728710000000007</v>
      </c>
      <c r="EZ251" s="22">
        <v>70.678030000000007</v>
      </c>
      <c r="FA251" s="22">
        <v>69.293239999999997</v>
      </c>
      <c r="FB251" s="22">
        <v>71.457189999999997</v>
      </c>
      <c r="FC251" s="22">
        <v>75.622929999999997</v>
      </c>
      <c r="FD251" s="22">
        <v>81.372559999999993</v>
      </c>
      <c r="FE251" s="22">
        <v>85.988619999999997</v>
      </c>
      <c r="FF251" s="22">
        <v>87.452100000000002</v>
      </c>
      <c r="FG251" s="22">
        <v>88.286370000000005</v>
      </c>
      <c r="FH251" s="22">
        <v>88.094399999999993</v>
      </c>
      <c r="FI251" s="22">
        <v>88.849959999999996</v>
      </c>
      <c r="FJ251" s="22">
        <v>89.249690000000001</v>
      </c>
      <c r="FK251" s="22">
        <v>89.247910000000005</v>
      </c>
      <c r="FL251" s="22">
        <v>84.881540000000001</v>
      </c>
      <c r="FM251" s="22">
        <v>81.705359999999999</v>
      </c>
      <c r="FN251" s="22">
        <v>78.296130000000005</v>
      </c>
      <c r="FO251" s="22">
        <v>74.09975</v>
      </c>
      <c r="FP251" s="22">
        <v>70.906930000000003</v>
      </c>
      <c r="FQ251" s="22">
        <v>70.079549999999998</v>
      </c>
      <c r="FR251" s="22">
        <v>70.074200000000005</v>
      </c>
      <c r="FS251" s="22">
        <v>0.21333170000000001</v>
      </c>
      <c r="FT251" s="22">
        <v>9.9281999999999999E-3</v>
      </c>
      <c r="FU251" s="22">
        <v>1.5863599999999999E-2</v>
      </c>
    </row>
    <row r="252" spans="1:177" x14ac:dyDescent="0.3">
      <c r="A252" s="13" t="s">
        <v>226</v>
      </c>
      <c r="B252" s="13" t="s">
        <v>199</v>
      </c>
      <c r="C252" s="13" t="s">
        <v>264</v>
      </c>
      <c r="D252" s="34" t="s">
        <v>247</v>
      </c>
      <c r="E252" s="23" t="s">
        <v>220</v>
      </c>
      <c r="F252" s="23">
        <v>7653</v>
      </c>
      <c r="G252" s="22">
        <v>0.77824649999999995</v>
      </c>
      <c r="H252" s="22">
        <v>0.70872820000000003</v>
      </c>
      <c r="I252" s="22">
        <v>0.65750969999999997</v>
      </c>
      <c r="J252" s="22">
        <v>0.61033899999999996</v>
      </c>
      <c r="K252" s="22">
        <v>0.58630859999999996</v>
      </c>
      <c r="L252" s="22">
        <v>0.60418300000000003</v>
      </c>
      <c r="M252" s="22">
        <v>0.64675729999999998</v>
      </c>
      <c r="N252" s="22">
        <v>0.66227919999999996</v>
      </c>
      <c r="O252" s="22">
        <v>0.65372940000000002</v>
      </c>
      <c r="P252" s="22">
        <v>0.61393759999999997</v>
      </c>
      <c r="Q252" s="22">
        <v>0.59991830000000002</v>
      </c>
      <c r="R252" s="22">
        <v>0.57031080000000001</v>
      </c>
      <c r="S252" s="22">
        <v>0.51756809999999998</v>
      </c>
      <c r="T252" s="22">
        <v>0.59434220000000004</v>
      </c>
      <c r="U252" s="22">
        <v>0.68488629999999995</v>
      </c>
      <c r="V252" s="22">
        <v>0.75605359999999999</v>
      </c>
      <c r="W252" s="22">
        <v>0.87296010000000002</v>
      </c>
      <c r="X252" s="22">
        <v>1.017225</v>
      </c>
      <c r="Y252" s="22">
        <v>1.13951</v>
      </c>
      <c r="Z252" s="22">
        <v>1.1535759999999999</v>
      </c>
      <c r="AA252" s="22">
        <v>1.2057359999999999</v>
      </c>
      <c r="AB252" s="22">
        <v>1.1955849999999999</v>
      </c>
      <c r="AC252" s="22">
        <v>1.06393</v>
      </c>
      <c r="AD252" s="22">
        <v>0.89645920000000001</v>
      </c>
      <c r="AE252" s="22">
        <v>-9.7687599999999999E-2</v>
      </c>
      <c r="AF252" s="22">
        <v>-8.4217600000000004E-2</v>
      </c>
      <c r="AG252" s="22">
        <v>-6.7561300000000005E-2</v>
      </c>
      <c r="AH252" s="22">
        <v>-6.0018299999999997E-2</v>
      </c>
      <c r="AI252" s="22">
        <v>-5.4077199999999999E-2</v>
      </c>
      <c r="AJ252" s="22">
        <v>-4.3982399999999998E-2</v>
      </c>
      <c r="AK252" s="22">
        <v>-2.0669699999999999E-2</v>
      </c>
      <c r="AL252" s="22">
        <v>-1.80961E-2</v>
      </c>
      <c r="AM252" s="22">
        <v>-2.1988400000000002E-2</v>
      </c>
      <c r="AN252" s="22">
        <v>-2.37301E-2</v>
      </c>
      <c r="AO252" s="22">
        <v>-2.65577E-2</v>
      </c>
      <c r="AP252" s="22">
        <v>-4.03892E-2</v>
      </c>
      <c r="AQ252" s="22">
        <v>-4.4717699999999999E-2</v>
      </c>
      <c r="AR252" s="22">
        <v>-4.0889399999999999E-2</v>
      </c>
      <c r="AS252" s="22">
        <v>-2.6053400000000001E-2</v>
      </c>
      <c r="AT252" s="22">
        <v>-4.12386E-2</v>
      </c>
      <c r="AU252" s="22">
        <v>2.9088E-3</v>
      </c>
      <c r="AV252" s="22">
        <v>2.3707099999999998E-2</v>
      </c>
      <c r="AW252" s="22">
        <v>3.0854099999999999E-2</v>
      </c>
      <c r="AX252" s="22">
        <v>1.63214E-2</v>
      </c>
      <c r="AY252" s="22">
        <v>6.6486000000000002E-3</v>
      </c>
      <c r="AZ252" s="22">
        <v>-5.1506400000000001E-2</v>
      </c>
      <c r="BA252" s="22">
        <v>-8.4458000000000005E-2</v>
      </c>
      <c r="BB252" s="22">
        <v>-8.2944799999999999E-2</v>
      </c>
      <c r="BC252" s="22">
        <v>-8.3855799999999994E-2</v>
      </c>
      <c r="BD252" s="22">
        <v>-7.15118E-2</v>
      </c>
      <c r="BE252" s="22">
        <v>-5.6394199999999998E-2</v>
      </c>
      <c r="BF252" s="22">
        <v>-5.0188200000000002E-2</v>
      </c>
      <c r="BG252" s="22">
        <v>-4.5005700000000003E-2</v>
      </c>
      <c r="BH252" s="22">
        <v>-3.5515400000000003E-2</v>
      </c>
      <c r="BI252" s="22">
        <v>-1.20342E-2</v>
      </c>
      <c r="BJ252" s="22">
        <v>-8.1022000000000004E-3</v>
      </c>
      <c r="BK252" s="22">
        <v>-1.14796E-2</v>
      </c>
      <c r="BL252" s="22">
        <v>-1.22963E-2</v>
      </c>
      <c r="BM252" s="22">
        <v>-1.41265E-2</v>
      </c>
      <c r="BN252" s="22">
        <v>-2.6543500000000001E-2</v>
      </c>
      <c r="BO252" s="22">
        <v>-2.9402299999999999E-2</v>
      </c>
      <c r="BP252" s="22">
        <v>-2.46152E-2</v>
      </c>
      <c r="BQ252" s="22">
        <v>-8.5023000000000008E-3</v>
      </c>
      <c r="BR252" s="22">
        <v>-2.33755E-2</v>
      </c>
      <c r="BS252" s="22">
        <v>2.0940799999999999E-2</v>
      </c>
      <c r="BT252" s="22">
        <v>4.16744E-2</v>
      </c>
      <c r="BU252" s="22">
        <v>4.7409100000000003E-2</v>
      </c>
      <c r="BV252" s="22">
        <v>3.2399999999999998E-2</v>
      </c>
      <c r="BW252" s="22">
        <v>2.2421199999999999E-2</v>
      </c>
      <c r="BX252" s="22">
        <v>-3.6243699999999997E-2</v>
      </c>
      <c r="BY252" s="22">
        <v>-7.0115999999999998E-2</v>
      </c>
      <c r="BZ252" s="22">
        <v>-7.0419300000000004E-2</v>
      </c>
      <c r="CA252" s="22">
        <v>-7.4275900000000006E-2</v>
      </c>
      <c r="CB252" s="22">
        <v>-6.2711900000000001E-2</v>
      </c>
      <c r="CC252" s="22">
        <v>-4.8659899999999999E-2</v>
      </c>
      <c r="CD252" s="22">
        <v>-4.3379800000000003E-2</v>
      </c>
      <c r="CE252" s="22">
        <v>-3.8722899999999998E-2</v>
      </c>
      <c r="CF252" s="22">
        <v>-2.9651199999999999E-2</v>
      </c>
      <c r="CG252" s="22">
        <v>-6.0531999999999999E-3</v>
      </c>
      <c r="CH252" s="22">
        <v>-1.1804999999999999E-3</v>
      </c>
      <c r="CI252" s="22">
        <v>-4.2012999999999998E-3</v>
      </c>
      <c r="CJ252" s="22">
        <v>-4.3774E-3</v>
      </c>
      <c r="CK252" s="22">
        <v>-5.5166E-3</v>
      </c>
      <c r="CL252" s="22">
        <v>-1.6954E-2</v>
      </c>
      <c r="CM252" s="22">
        <v>-1.8794999999999999E-2</v>
      </c>
      <c r="CN252" s="22">
        <v>-1.3343799999999999E-2</v>
      </c>
      <c r="CO252" s="22">
        <v>3.6535000000000001E-3</v>
      </c>
      <c r="CP252" s="22">
        <v>-1.1003600000000001E-2</v>
      </c>
      <c r="CQ252" s="22">
        <v>3.34297E-2</v>
      </c>
      <c r="CR252" s="22">
        <v>5.41185E-2</v>
      </c>
      <c r="CS252" s="22">
        <v>5.8874999999999997E-2</v>
      </c>
      <c r="CT252" s="22">
        <v>4.3535900000000002E-2</v>
      </c>
      <c r="CU252" s="22">
        <v>3.3345199999999998E-2</v>
      </c>
      <c r="CV252" s="22">
        <v>-2.56727E-2</v>
      </c>
      <c r="CW252" s="22">
        <v>-6.0182699999999999E-2</v>
      </c>
      <c r="CX252" s="22">
        <v>-6.1744300000000002E-2</v>
      </c>
      <c r="CY252" s="22">
        <v>-6.4696000000000004E-2</v>
      </c>
      <c r="CZ252" s="22">
        <v>-5.3911899999999999E-2</v>
      </c>
      <c r="DA252" s="22">
        <v>-4.0925599999999999E-2</v>
      </c>
      <c r="DB252" s="22">
        <v>-3.65715E-2</v>
      </c>
      <c r="DC252" s="22">
        <v>-3.2439999999999997E-2</v>
      </c>
      <c r="DD252" s="22">
        <v>-2.37869E-2</v>
      </c>
      <c r="DE252" s="22">
        <v>-7.2299999999999996E-5</v>
      </c>
      <c r="DF252" s="22">
        <v>5.7413000000000004E-3</v>
      </c>
      <c r="DG252" s="22">
        <v>3.0769999999999999E-3</v>
      </c>
      <c r="DH252" s="22">
        <v>3.5416000000000002E-3</v>
      </c>
      <c r="DI252" s="22">
        <v>3.0931999999999999E-3</v>
      </c>
      <c r="DJ252" s="22">
        <v>-7.3645000000000004E-3</v>
      </c>
      <c r="DK252" s="22">
        <v>-8.1875999999999997E-3</v>
      </c>
      <c r="DL252" s="22">
        <v>-2.0723E-3</v>
      </c>
      <c r="DM252" s="22">
        <v>1.5809299999999998E-2</v>
      </c>
      <c r="DN252" s="22">
        <v>1.3684000000000001E-3</v>
      </c>
      <c r="DO252" s="22">
        <v>4.59187E-2</v>
      </c>
      <c r="DP252" s="22">
        <v>6.65626E-2</v>
      </c>
      <c r="DQ252" s="22">
        <v>7.0341000000000001E-2</v>
      </c>
      <c r="DR252" s="22">
        <v>5.4671900000000002E-2</v>
      </c>
      <c r="DS252" s="22">
        <v>4.4269299999999998E-2</v>
      </c>
      <c r="DT252" s="22">
        <v>-1.51018E-2</v>
      </c>
      <c r="DU252" s="22">
        <v>-5.0249500000000002E-2</v>
      </c>
      <c r="DV252" s="22">
        <v>-5.3069199999999997E-2</v>
      </c>
      <c r="DW252" s="22">
        <v>-5.0864199999999998E-2</v>
      </c>
      <c r="DX252" s="22">
        <v>-4.1206199999999998E-2</v>
      </c>
      <c r="DY252" s="22">
        <v>-2.97585E-2</v>
      </c>
      <c r="DZ252" s="22">
        <v>-2.6741399999999999E-2</v>
      </c>
      <c r="EA252" s="22">
        <v>-2.33685E-2</v>
      </c>
      <c r="EB252" s="22">
        <v>-1.5319899999999999E-2</v>
      </c>
      <c r="EC252" s="22">
        <v>8.5632E-3</v>
      </c>
      <c r="ED252" s="22">
        <v>1.5735200000000001E-2</v>
      </c>
      <c r="EE252" s="22">
        <v>1.35858E-2</v>
      </c>
      <c r="EF252" s="22">
        <v>1.49753E-2</v>
      </c>
      <c r="EG252" s="22">
        <v>1.5524400000000001E-2</v>
      </c>
      <c r="EH252" s="22">
        <v>6.4812000000000003E-3</v>
      </c>
      <c r="EI252" s="22">
        <v>7.1278000000000001E-3</v>
      </c>
      <c r="EJ252" s="22">
        <v>1.4201800000000001E-2</v>
      </c>
      <c r="EK252" s="22">
        <v>3.3360399999999998E-2</v>
      </c>
      <c r="EL252" s="22">
        <v>1.9231499999999999E-2</v>
      </c>
      <c r="EM252" s="22">
        <v>6.3950699999999999E-2</v>
      </c>
      <c r="EN252" s="22">
        <v>8.4529900000000005E-2</v>
      </c>
      <c r="EO252" s="22">
        <v>8.6895899999999998E-2</v>
      </c>
      <c r="EP252" s="22">
        <v>7.0750400000000005E-2</v>
      </c>
      <c r="EQ252" s="22">
        <v>6.0041799999999999E-2</v>
      </c>
      <c r="ER252" s="22">
        <v>1.6090000000000001E-4</v>
      </c>
      <c r="ES252" s="22">
        <v>-3.5907500000000002E-2</v>
      </c>
      <c r="ET252" s="22">
        <v>-4.0543700000000002E-2</v>
      </c>
      <c r="EU252" s="22">
        <v>75.081230000000005</v>
      </c>
      <c r="EV252" s="22">
        <v>74.101529999999997</v>
      </c>
      <c r="EW252" s="22">
        <v>71.162450000000007</v>
      </c>
      <c r="EX252" s="22">
        <v>70.182760000000002</v>
      </c>
      <c r="EY252" s="22">
        <v>67.243679999999998</v>
      </c>
      <c r="EZ252" s="22">
        <v>67.162450000000007</v>
      </c>
      <c r="FA252" s="22">
        <v>66.182760000000002</v>
      </c>
      <c r="FB252" s="22">
        <v>69.121830000000003</v>
      </c>
      <c r="FC252" s="22">
        <v>74.060919999999996</v>
      </c>
      <c r="FD252" s="22">
        <v>80.959389999999999</v>
      </c>
      <c r="FE252" s="22">
        <v>84</v>
      </c>
      <c r="FF252" s="22">
        <v>85.101529999999997</v>
      </c>
      <c r="FG252" s="22">
        <v>85.162450000000007</v>
      </c>
      <c r="FH252" s="22">
        <v>84.182760000000002</v>
      </c>
      <c r="FI252" s="22">
        <v>84.121830000000003</v>
      </c>
      <c r="FJ252" s="22">
        <v>86.101529999999997</v>
      </c>
      <c r="FK252" s="22">
        <v>86.101529999999997</v>
      </c>
      <c r="FL252" s="22">
        <v>80.162450000000007</v>
      </c>
      <c r="FM252" s="22">
        <v>76.203059999999994</v>
      </c>
      <c r="FN252" s="22">
        <v>73.182760000000002</v>
      </c>
      <c r="FO252" s="22">
        <v>70.182760000000002</v>
      </c>
      <c r="FP252" s="22">
        <v>68.182760000000002</v>
      </c>
      <c r="FQ252" s="22">
        <v>68.142139999999998</v>
      </c>
      <c r="FR252" s="22">
        <v>68.142139999999998</v>
      </c>
      <c r="FS252" s="22">
        <v>0.26389889999999999</v>
      </c>
      <c r="FT252" s="22">
        <v>1.21043E-2</v>
      </c>
      <c r="FU252" s="22">
        <v>1.8377899999999999E-2</v>
      </c>
    </row>
    <row r="253" spans="1:177" x14ac:dyDescent="0.3">
      <c r="A253" s="13" t="s">
        <v>226</v>
      </c>
      <c r="B253" s="13" t="s">
        <v>199</v>
      </c>
      <c r="C253" s="13" t="s">
        <v>264</v>
      </c>
      <c r="D253" s="34" t="s">
        <v>247</v>
      </c>
      <c r="E253" s="23" t="s">
        <v>221</v>
      </c>
      <c r="F253" s="23">
        <v>5049</v>
      </c>
      <c r="G253" s="22">
        <v>0.99443049999999999</v>
      </c>
      <c r="H253" s="22">
        <v>0.89405239999999997</v>
      </c>
      <c r="I253" s="22">
        <v>0.82118919999999995</v>
      </c>
      <c r="J253" s="22">
        <v>0.77816779999999997</v>
      </c>
      <c r="K253" s="22">
        <v>0.75623640000000003</v>
      </c>
      <c r="L253" s="22">
        <v>0.76331819999999995</v>
      </c>
      <c r="M253" s="22">
        <v>0.7916917</v>
      </c>
      <c r="N253" s="22">
        <v>0.78276619999999997</v>
      </c>
      <c r="O253" s="22">
        <v>0.7602563</v>
      </c>
      <c r="P253" s="22">
        <v>0.70642910000000003</v>
      </c>
      <c r="Q253" s="22">
        <v>0.64159670000000002</v>
      </c>
      <c r="R253" s="22">
        <v>0.63473279999999999</v>
      </c>
      <c r="S253" s="22">
        <v>0.66709739999999995</v>
      </c>
      <c r="T253" s="22">
        <v>0.77560549999999995</v>
      </c>
      <c r="U253" s="22">
        <v>0.88058199999999998</v>
      </c>
      <c r="V253" s="22">
        <v>1.070125</v>
      </c>
      <c r="W253" s="22">
        <v>1.269304</v>
      </c>
      <c r="X253" s="22">
        <v>1.4661150000000001</v>
      </c>
      <c r="Y253" s="22">
        <v>1.601888</v>
      </c>
      <c r="Z253" s="22">
        <v>1.6149830000000001</v>
      </c>
      <c r="AA253" s="22">
        <v>1.6115440000000001</v>
      </c>
      <c r="AB253" s="22">
        <v>1.546964</v>
      </c>
      <c r="AC253" s="22">
        <v>1.37374</v>
      </c>
      <c r="AD253" s="22">
        <v>1.1664639999999999</v>
      </c>
      <c r="AE253" s="22">
        <v>-8.9667700000000003E-2</v>
      </c>
      <c r="AF253" s="22">
        <v>-8.1363000000000005E-2</v>
      </c>
      <c r="AG253" s="22">
        <v>-6.7686399999999994E-2</v>
      </c>
      <c r="AH253" s="22">
        <v>-6.4589300000000002E-2</v>
      </c>
      <c r="AI253" s="22">
        <v>-5.94101E-2</v>
      </c>
      <c r="AJ253" s="22">
        <v>-5.0057699999999997E-2</v>
      </c>
      <c r="AK253" s="22">
        <v>-4.1582300000000003E-2</v>
      </c>
      <c r="AL253" s="22">
        <v>-2.13327E-2</v>
      </c>
      <c r="AM253" s="22">
        <v>-1.13069E-2</v>
      </c>
      <c r="AN253" s="22">
        <v>-3.8498999999999999E-3</v>
      </c>
      <c r="AO253" s="22">
        <v>-2.0547800000000001E-2</v>
      </c>
      <c r="AP253" s="22">
        <v>-5.69326E-2</v>
      </c>
      <c r="AQ253" s="22">
        <v>-1.97717E-2</v>
      </c>
      <c r="AR253" s="22">
        <v>-2.9285100000000001E-2</v>
      </c>
      <c r="AS253" s="22">
        <v>-3.4443399999999999E-2</v>
      </c>
      <c r="AT253" s="22">
        <v>3.6518000000000002E-3</v>
      </c>
      <c r="AU253" s="22">
        <v>8.3722099999999994E-2</v>
      </c>
      <c r="AV253" s="22">
        <v>9.1120099999999996E-2</v>
      </c>
      <c r="AW253" s="22">
        <v>8.4923700000000005E-2</v>
      </c>
      <c r="AX253" s="22">
        <v>8.4359100000000006E-2</v>
      </c>
      <c r="AY253" s="22">
        <v>7.4096700000000001E-2</v>
      </c>
      <c r="AZ253" s="22">
        <v>-3.0370399999999999E-2</v>
      </c>
      <c r="BA253" s="22">
        <v>-6.0243499999999998E-2</v>
      </c>
      <c r="BB253" s="22">
        <v>-4.9556900000000001E-2</v>
      </c>
      <c r="BC253" s="22">
        <v>-7.2277300000000003E-2</v>
      </c>
      <c r="BD253" s="22">
        <v>-6.4404799999999998E-2</v>
      </c>
      <c r="BE253" s="22">
        <v>-5.2262599999999999E-2</v>
      </c>
      <c r="BF253" s="22">
        <v>-5.0319599999999999E-2</v>
      </c>
      <c r="BG253" s="22">
        <v>-4.5415400000000002E-2</v>
      </c>
      <c r="BH253" s="22">
        <v>-3.6979499999999998E-2</v>
      </c>
      <c r="BI253" s="22">
        <v>-2.77652E-2</v>
      </c>
      <c r="BJ253" s="22">
        <v>-6.8682999999999999E-3</v>
      </c>
      <c r="BK253" s="22">
        <v>4.0315000000000004E-3</v>
      </c>
      <c r="BL253" s="22">
        <v>1.32231E-2</v>
      </c>
      <c r="BM253" s="22">
        <v>-2.1714E-3</v>
      </c>
      <c r="BN253" s="22">
        <v>-3.5681200000000003E-2</v>
      </c>
      <c r="BO253" s="22">
        <v>4.0248999999999997E-3</v>
      </c>
      <c r="BP253" s="22">
        <v>-4.2142999999999998E-3</v>
      </c>
      <c r="BQ253" s="22">
        <v>-8.1273000000000005E-3</v>
      </c>
      <c r="BR253" s="22">
        <v>3.0671199999999999E-2</v>
      </c>
      <c r="BS253" s="22">
        <v>0.1113686</v>
      </c>
      <c r="BT253" s="22">
        <v>0.11880640000000001</v>
      </c>
      <c r="BU253" s="22">
        <v>0.11228340000000001</v>
      </c>
      <c r="BV253" s="22">
        <v>0.1094615</v>
      </c>
      <c r="BW253" s="22">
        <v>9.8789500000000002E-2</v>
      </c>
      <c r="BX253" s="22">
        <v>-7.1771999999999999E-3</v>
      </c>
      <c r="BY253" s="22">
        <v>-3.88651E-2</v>
      </c>
      <c r="BZ253" s="22">
        <v>-3.1154600000000001E-2</v>
      </c>
      <c r="CA253" s="22">
        <v>-6.0232800000000003E-2</v>
      </c>
      <c r="CB253" s="22">
        <v>-5.2659600000000001E-2</v>
      </c>
      <c r="CC253" s="22">
        <v>-4.1580199999999998E-2</v>
      </c>
      <c r="CD253" s="22">
        <v>-4.0436399999999997E-2</v>
      </c>
      <c r="CE253" s="22">
        <v>-3.57226E-2</v>
      </c>
      <c r="CF253" s="22">
        <v>-2.7921600000000001E-2</v>
      </c>
      <c r="CG253" s="22">
        <v>-1.81955E-2</v>
      </c>
      <c r="CH253" s="22">
        <v>3.1497000000000001E-3</v>
      </c>
      <c r="CI253" s="22">
        <v>1.4654800000000001E-2</v>
      </c>
      <c r="CJ253" s="22">
        <v>2.5047799999999999E-2</v>
      </c>
      <c r="CK253" s="22">
        <v>1.0556100000000001E-2</v>
      </c>
      <c r="CL253" s="22">
        <v>-2.0962499999999998E-2</v>
      </c>
      <c r="CM253" s="22">
        <v>2.0506300000000002E-2</v>
      </c>
      <c r="CN253" s="22">
        <v>1.31497E-2</v>
      </c>
      <c r="CO253" s="22">
        <v>1.0099199999999999E-2</v>
      </c>
      <c r="CP253" s="22">
        <v>4.93848E-2</v>
      </c>
      <c r="CQ253" s="22">
        <v>0.13051650000000001</v>
      </c>
      <c r="CR253" s="22">
        <v>0.13798179999999999</v>
      </c>
      <c r="CS253" s="22">
        <v>0.1312326</v>
      </c>
      <c r="CT253" s="22">
        <v>0.1268474</v>
      </c>
      <c r="CU253" s="22">
        <v>0.1158917</v>
      </c>
      <c r="CV253" s="22">
        <v>8.8862999999999998E-3</v>
      </c>
      <c r="CW253" s="22">
        <v>-2.4058400000000001E-2</v>
      </c>
      <c r="CX253" s="22">
        <v>-1.84093E-2</v>
      </c>
      <c r="CY253" s="22">
        <v>-4.8188300000000003E-2</v>
      </c>
      <c r="CZ253" s="22">
        <v>-4.0914399999999997E-2</v>
      </c>
      <c r="DA253" s="22">
        <v>-3.08977E-2</v>
      </c>
      <c r="DB253" s="22">
        <v>-3.0553299999999999E-2</v>
      </c>
      <c r="DC253" s="22">
        <v>-2.6029900000000002E-2</v>
      </c>
      <c r="DD253" s="22">
        <v>-1.8863700000000001E-2</v>
      </c>
      <c r="DE253" s="22">
        <v>-8.6259000000000006E-3</v>
      </c>
      <c r="DF253" s="22">
        <v>1.3167699999999999E-2</v>
      </c>
      <c r="DG253" s="22">
        <v>2.5278100000000001E-2</v>
      </c>
      <c r="DH253" s="22">
        <v>3.6872599999999998E-2</v>
      </c>
      <c r="DI253" s="22">
        <v>2.3283600000000002E-2</v>
      </c>
      <c r="DJ253" s="22">
        <v>-6.2439000000000001E-3</v>
      </c>
      <c r="DK253" s="22">
        <v>3.6987699999999998E-2</v>
      </c>
      <c r="DL253" s="22">
        <v>3.0513599999999998E-2</v>
      </c>
      <c r="DM253" s="22">
        <v>2.8325599999999999E-2</v>
      </c>
      <c r="DN253" s="22">
        <v>6.8098400000000003E-2</v>
      </c>
      <c r="DO253" s="22">
        <v>0.1496643</v>
      </c>
      <c r="DP253" s="22">
        <v>0.1571572</v>
      </c>
      <c r="DQ253" s="22">
        <v>0.1501818</v>
      </c>
      <c r="DR253" s="22">
        <v>0.14423330000000001</v>
      </c>
      <c r="DS253" s="22">
        <v>0.1329939</v>
      </c>
      <c r="DT253" s="22">
        <v>2.4949900000000001E-2</v>
      </c>
      <c r="DU253" s="22">
        <v>-9.2517999999999993E-3</v>
      </c>
      <c r="DV253" s="22">
        <v>-5.6639000000000004E-3</v>
      </c>
      <c r="DW253" s="22">
        <v>-3.0797999999999999E-2</v>
      </c>
      <c r="DX253" s="22">
        <v>-2.39562E-2</v>
      </c>
      <c r="DY253" s="22">
        <v>-1.5474E-2</v>
      </c>
      <c r="DZ253" s="22">
        <v>-1.6283599999999999E-2</v>
      </c>
      <c r="EA253" s="22">
        <v>-1.20351E-2</v>
      </c>
      <c r="EB253" s="22">
        <v>-5.7854999999999998E-3</v>
      </c>
      <c r="EC253" s="22">
        <v>5.1912E-3</v>
      </c>
      <c r="ED253" s="22">
        <v>2.7632E-2</v>
      </c>
      <c r="EE253" s="22">
        <v>4.06165E-2</v>
      </c>
      <c r="EF253" s="22">
        <v>5.3945600000000003E-2</v>
      </c>
      <c r="EG253" s="22">
        <v>4.1660000000000003E-2</v>
      </c>
      <c r="EH253" s="22">
        <v>1.50075E-2</v>
      </c>
      <c r="EI253" s="22">
        <v>6.0784299999999999E-2</v>
      </c>
      <c r="EJ253" s="22">
        <v>5.5584399999999999E-2</v>
      </c>
      <c r="EK253" s="22">
        <v>5.4641700000000001E-2</v>
      </c>
      <c r="EL253" s="22">
        <v>9.5117900000000005E-2</v>
      </c>
      <c r="EM253" s="22">
        <v>0.17731079999999999</v>
      </c>
      <c r="EN253" s="22">
        <v>0.18484349999999999</v>
      </c>
      <c r="EO253" s="22">
        <v>0.17754149999999999</v>
      </c>
      <c r="EP253" s="22">
        <v>0.16933580000000001</v>
      </c>
      <c r="EQ253" s="22">
        <v>0.15768679999999999</v>
      </c>
      <c r="ER253" s="22">
        <v>4.8143100000000001E-2</v>
      </c>
      <c r="ES253" s="22">
        <v>1.21266E-2</v>
      </c>
      <c r="ET253" s="22">
        <v>1.2738299999999999E-2</v>
      </c>
      <c r="EU253" s="22">
        <v>75.986590000000007</v>
      </c>
      <c r="EV253" s="22">
        <v>76.973190000000002</v>
      </c>
      <c r="EW253" s="22">
        <v>76.968720000000005</v>
      </c>
      <c r="EX253" s="22">
        <v>74.982119999999995</v>
      </c>
      <c r="EY253" s="22">
        <v>75.982119999999995</v>
      </c>
      <c r="EZ253" s="22">
        <v>75.97766</v>
      </c>
      <c r="FA253" s="22">
        <v>73.982119999999995</v>
      </c>
      <c r="FB253" s="22">
        <v>74.97766</v>
      </c>
      <c r="FC253" s="22">
        <v>77.97766</v>
      </c>
      <c r="FD253" s="22">
        <v>81.995530000000002</v>
      </c>
      <c r="FE253" s="22">
        <v>88.986590000000007</v>
      </c>
      <c r="FF253" s="22">
        <v>90.995530000000002</v>
      </c>
      <c r="FG253" s="22">
        <v>92.995530000000002</v>
      </c>
      <c r="FH253" s="22">
        <v>93.991060000000004</v>
      </c>
      <c r="FI253" s="22">
        <v>95.97766</v>
      </c>
      <c r="FJ253" s="22">
        <v>93.995530000000002</v>
      </c>
      <c r="FK253" s="22">
        <v>93.991060000000004</v>
      </c>
      <c r="FL253" s="22">
        <v>91.995530000000002</v>
      </c>
      <c r="FM253" s="22">
        <v>90</v>
      </c>
      <c r="FN253" s="22">
        <v>86.004469999999998</v>
      </c>
      <c r="FO253" s="22">
        <v>80.004469999999998</v>
      </c>
      <c r="FP253" s="22">
        <v>75.013409999999993</v>
      </c>
      <c r="FQ253" s="22">
        <v>73</v>
      </c>
      <c r="FR253" s="22">
        <v>72.986590000000007</v>
      </c>
      <c r="FS253" s="22">
        <v>0.35488570000000003</v>
      </c>
      <c r="FT253" s="22">
        <v>1.6839300000000001E-2</v>
      </c>
      <c r="FU253" s="22">
        <v>2.85714E-2</v>
      </c>
    </row>
    <row r="254" spans="1:177" x14ac:dyDescent="0.3">
      <c r="A254" s="13" t="s">
        <v>226</v>
      </c>
      <c r="B254" s="13" t="s">
        <v>199</v>
      </c>
      <c r="C254" s="13" t="s">
        <v>264</v>
      </c>
      <c r="D254" s="34" t="s">
        <v>236</v>
      </c>
      <c r="E254" s="23" t="s">
        <v>219</v>
      </c>
      <c r="F254" s="23">
        <v>11945</v>
      </c>
      <c r="G254" s="22">
        <v>0.523281</v>
      </c>
      <c r="H254" s="22">
        <v>0.4778462</v>
      </c>
      <c r="I254" s="22">
        <v>0.44637880000000002</v>
      </c>
      <c r="J254" s="22">
        <v>0.4312262</v>
      </c>
      <c r="K254" s="22">
        <v>0.4341178</v>
      </c>
      <c r="L254" s="22">
        <v>0.46527869999999999</v>
      </c>
      <c r="M254" s="22">
        <v>0.51452730000000002</v>
      </c>
      <c r="N254" s="22">
        <v>0.52452370000000004</v>
      </c>
      <c r="O254" s="22">
        <v>0.47281580000000001</v>
      </c>
      <c r="P254" s="22">
        <v>0.38696059999999999</v>
      </c>
      <c r="Q254" s="22">
        <v>0.29035699999999998</v>
      </c>
      <c r="R254" s="22">
        <v>0.21552189999999999</v>
      </c>
      <c r="S254" s="22">
        <v>0.16732720000000001</v>
      </c>
      <c r="T254" s="22">
        <v>0.15853739999999999</v>
      </c>
      <c r="U254" s="22">
        <v>0.18434519999999999</v>
      </c>
      <c r="V254" s="22">
        <v>0.25871070000000002</v>
      </c>
      <c r="W254" s="22">
        <v>0.3845286</v>
      </c>
      <c r="X254" s="22">
        <v>0.5555348</v>
      </c>
      <c r="Y254" s="22">
        <v>0.70904780000000001</v>
      </c>
      <c r="Z254" s="22">
        <v>0.79766420000000005</v>
      </c>
      <c r="AA254" s="22">
        <v>0.85241500000000003</v>
      </c>
      <c r="AB254" s="22">
        <v>0.81193550000000003</v>
      </c>
      <c r="AC254" s="22">
        <v>0.71064539999999998</v>
      </c>
      <c r="AD254" s="22">
        <v>0.60069300000000003</v>
      </c>
      <c r="AE254" s="22">
        <v>-4.83933E-2</v>
      </c>
      <c r="AF254" s="22">
        <v>-4.9419299999999999E-2</v>
      </c>
      <c r="AG254" s="22">
        <v>-4.0834099999999998E-2</v>
      </c>
      <c r="AH254" s="22">
        <v>-3.3258999999999997E-2</v>
      </c>
      <c r="AI254" s="22">
        <v>-2.6669000000000002E-2</v>
      </c>
      <c r="AJ254" s="22">
        <v>-2.34042E-2</v>
      </c>
      <c r="AK254" s="22">
        <v>-2.16621E-2</v>
      </c>
      <c r="AL254" s="22">
        <v>-2.1076999999999999E-2</v>
      </c>
      <c r="AM254" s="22">
        <v>-2.1484099999999999E-2</v>
      </c>
      <c r="AN254" s="22">
        <v>-2.09915E-2</v>
      </c>
      <c r="AO254" s="22">
        <v>-2.4321499999999999E-2</v>
      </c>
      <c r="AP254" s="22">
        <v>-3.0396900000000001E-2</v>
      </c>
      <c r="AQ254" s="22">
        <v>-3.5548499999999997E-2</v>
      </c>
      <c r="AR254" s="22">
        <v>-3.4592100000000001E-2</v>
      </c>
      <c r="AS254" s="22">
        <v>-3.2036500000000002E-2</v>
      </c>
      <c r="AT254" s="22">
        <v>-2.7667899999999999E-2</v>
      </c>
      <c r="AU254" s="22">
        <v>5.2702000000000001E-3</v>
      </c>
      <c r="AV254" s="22">
        <v>9.6872999999999994E-3</v>
      </c>
      <c r="AW254" s="22">
        <v>1.62747E-2</v>
      </c>
      <c r="AX254" s="22">
        <v>2.4164999999999999E-2</v>
      </c>
      <c r="AY254" s="22">
        <v>1.7657599999999999E-2</v>
      </c>
      <c r="AZ254" s="22">
        <v>-1.1314299999999999E-2</v>
      </c>
      <c r="BA254" s="22">
        <v>-2.2720799999999999E-2</v>
      </c>
      <c r="BB254" s="22">
        <v>-1.7388399999999998E-2</v>
      </c>
      <c r="BC254" s="22">
        <v>-4.0749800000000003E-2</v>
      </c>
      <c r="BD254" s="22">
        <v>-4.2187200000000001E-2</v>
      </c>
      <c r="BE254" s="22">
        <v>-3.44823E-2</v>
      </c>
      <c r="BF254" s="22">
        <v>-2.7465799999999999E-2</v>
      </c>
      <c r="BG254" s="22">
        <v>-2.1199599999999999E-2</v>
      </c>
      <c r="BH254" s="22">
        <v>-1.8178E-2</v>
      </c>
      <c r="BI254" s="22">
        <v>-1.5777200000000002E-2</v>
      </c>
      <c r="BJ254" s="22">
        <v>-1.4854300000000001E-2</v>
      </c>
      <c r="BK254" s="22">
        <v>-1.5605900000000001E-2</v>
      </c>
      <c r="BL254" s="22">
        <v>-1.50638E-2</v>
      </c>
      <c r="BM254" s="22">
        <v>-1.8326800000000001E-2</v>
      </c>
      <c r="BN254" s="22">
        <v>-2.4089200000000002E-2</v>
      </c>
      <c r="BO254" s="22">
        <v>-2.8726600000000001E-2</v>
      </c>
      <c r="BP254" s="22">
        <v>-2.7433900000000001E-2</v>
      </c>
      <c r="BQ254" s="22">
        <v>-2.4469399999999999E-2</v>
      </c>
      <c r="BR254" s="22">
        <v>-1.9622899999999999E-2</v>
      </c>
      <c r="BS254" s="22">
        <v>1.37774E-2</v>
      </c>
      <c r="BT254" s="22">
        <v>1.8431599999999999E-2</v>
      </c>
      <c r="BU254" s="22">
        <v>2.4788999999999999E-2</v>
      </c>
      <c r="BV254" s="22">
        <v>3.2099500000000003E-2</v>
      </c>
      <c r="BW254" s="22">
        <v>2.5419899999999999E-2</v>
      </c>
      <c r="BX254" s="22">
        <v>-3.7851999999999998E-3</v>
      </c>
      <c r="BY254" s="22">
        <v>-1.54933E-2</v>
      </c>
      <c r="BZ254" s="22">
        <v>-1.0911300000000001E-2</v>
      </c>
      <c r="CA254" s="22">
        <v>-3.5455899999999999E-2</v>
      </c>
      <c r="CB254" s="22">
        <v>-3.7178200000000002E-2</v>
      </c>
      <c r="CC254" s="22">
        <v>-3.0082999999999999E-2</v>
      </c>
      <c r="CD254" s="22">
        <v>-2.3453499999999999E-2</v>
      </c>
      <c r="CE254" s="22">
        <v>-1.74115E-2</v>
      </c>
      <c r="CF254" s="22">
        <v>-1.4558400000000001E-2</v>
      </c>
      <c r="CG254" s="22">
        <v>-1.17013E-2</v>
      </c>
      <c r="CH254" s="22">
        <v>-1.05445E-2</v>
      </c>
      <c r="CI254" s="22">
        <v>-1.1534600000000001E-2</v>
      </c>
      <c r="CJ254" s="22">
        <v>-1.0958300000000001E-2</v>
      </c>
      <c r="CK254" s="22">
        <v>-1.41748E-2</v>
      </c>
      <c r="CL254" s="22">
        <v>-1.9720600000000001E-2</v>
      </c>
      <c r="CM254" s="22">
        <v>-2.4001700000000001E-2</v>
      </c>
      <c r="CN254" s="22">
        <v>-2.2476099999999999E-2</v>
      </c>
      <c r="CO254" s="22">
        <v>-1.9228499999999999E-2</v>
      </c>
      <c r="CP254" s="22">
        <v>-1.4050999999999999E-2</v>
      </c>
      <c r="CQ254" s="22">
        <v>1.96694E-2</v>
      </c>
      <c r="CR254" s="22">
        <v>2.44879E-2</v>
      </c>
      <c r="CS254" s="22">
        <v>3.0685899999999999E-2</v>
      </c>
      <c r="CT254" s="22">
        <v>3.7594799999999998E-2</v>
      </c>
      <c r="CU254" s="22">
        <v>3.0796E-2</v>
      </c>
      <c r="CV254" s="22">
        <v>1.4293000000000001E-3</v>
      </c>
      <c r="CW254" s="22">
        <v>-1.04875E-2</v>
      </c>
      <c r="CX254" s="22">
        <v>-6.4251999999999998E-3</v>
      </c>
      <c r="CY254" s="22">
        <v>-3.0162000000000001E-2</v>
      </c>
      <c r="CZ254" s="22">
        <v>-3.2169299999999998E-2</v>
      </c>
      <c r="DA254" s="22">
        <v>-2.56838E-2</v>
      </c>
      <c r="DB254" s="22">
        <v>-1.9441199999999999E-2</v>
      </c>
      <c r="DC254" s="22">
        <v>-1.3623400000000001E-2</v>
      </c>
      <c r="DD254" s="22">
        <v>-1.09388E-2</v>
      </c>
      <c r="DE254" s="22">
        <v>-7.6254000000000001E-3</v>
      </c>
      <c r="DF254" s="22">
        <v>-6.2347000000000001E-3</v>
      </c>
      <c r="DG254" s="22">
        <v>-7.4634000000000002E-3</v>
      </c>
      <c r="DH254" s="22">
        <v>-6.8526999999999998E-3</v>
      </c>
      <c r="DI254" s="22">
        <v>-1.00229E-2</v>
      </c>
      <c r="DJ254" s="22">
        <v>-1.53519E-2</v>
      </c>
      <c r="DK254" s="22">
        <v>-1.92768E-2</v>
      </c>
      <c r="DL254" s="22">
        <v>-1.75184E-2</v>
      </c>
      <c r="DM254" s="22">
        <v>-1.3987599999999999E-2</v>
      </c>
      <c r="DN254" s="22">
        <v>-8.4790999999999998E-3</v>
      </c>
      <c r="DO254" s="22">
        <v>2.5561400000000001E-2</v>
      </c>
      <c r="DP254" s="22">
        <v>3.0544200000000001E-2</v>
      </c>
      <c r="DQ254" s="22">
        <v>3.6582799999999999E-2</v>
      </c>
      <c r="DR254" s="22">
        <v>4.3090200000000002E-2</v>
      </c>
      <c r="DS254" s="22">
        <v>3.6172200000000002E-2</v>
      </c>
      <c r="DT254" s="22">
        <v>6.6439000000000003E-3</v>
      </c>
      <c r="DU254" s="22">
        <v>-5.4818000000000002E-3</v>
      </c>
      <c r="DV254" s="22">
        <v>-1.9392000000000001E-3</v>
      </c>
      <c r="DW254" s="22">
        <v>-2.25185E-2</v>
      </c>
      <c r="DX254" s="22">
        <v>-2.49371E-2</v>
      </c>
      <c r="DY254" s="22">
        <v>-1.9331899999999999E-2</v>
      </c>
      <c r="DZ254" s="22">
        <v>-1.36481E-2</v>
      </c>
      <c r="EA254" s="22">
        <v>-8.1539999999999998E-3</v>
      </c>
      <c r="EB254" s="22">
        <v>-5.7127000000000002E-3</v>
      </c>
      <c r="EC254" s="22">
        <v>-1.7404E-3</v>
      </c>
      <c r="ED254" s="22">
        <v>-1.2E-5</v>
      </c>
      <c r="EE254" s="22">
        <v>-1.5851999999999999E-3</v>
      </c>
      <c r="EF254" s="22">
        <v>-9.2500000000000004E-4</v>
      </c>
      <c r="EG254" s="22">
        <v>-4.0282E-3</v>
      </c>
      <c r="EH254" s="22">
        <v>-9.0442999999999999E-3</v>
      </c>
      <c r="EI254" s="22">
        <v>-1.24549E-2</v>
      </c>
      <c r="EJ254" s="22">
        <v>-1.03602E-2</v>
      </c>
      <c r="EK254" s="22">
        <v>-6.4205E-3</v>
      </c>
      <c r="EL254" s="22">
        <v>-4.3409999999999998E-4</v>
      </c>
      <c r="EM254" s="22">
        <v>3.4068500000000002E-2</v>
      </c>
      <c r="EN254" s="22">
        <v>3.9288499999999997E-2</v>
      </c>
      <c r="EO254" s="22">
        <v>4.5097100000000001E-2</v>
      </c>
      <c r="EP254" s="22">
        <v>5.1024600000000003E-2</v>
      </c>
      <c r="EQ254" s="22">
        <v>4.3934399999999998E-2</v>
      </c>
      <c r="ER254" s="22">
        <v>1.41729E-2</v>
      </c>
      <c r="ES254" s="22">
        <v>1.7457E-3</v>
      </c>
      <c r="ET254" s="22">
        <v>4.5379000000000001E-3</v>
      </c>
      <c r="EU254" s="22">
        <v>60.819099999999999</v>
      </c>
      <c r="EV254" s="22">
        <v>60.609380000000002</v>
      </c>
      <c r="EW254" s="22">
        <v>60.163559999999997</v>
      </c>
      <c r="EX254" s="22">
        <v>60.096499999999999</v>
      </c>
      <c r="EY254" s="22">
        <v>59.855849999999997</v>
      </c>
      <c r="EZ254" s="22">
        <v>59.712269999999997</v>
      </c>
      <c r="FA254" s="22">
        <v>59.569879999999998</v>
      </c>
      <c r="FB254" s="22">
        <v>60.59093</v>
      </c>
      <c r="FC254" s="22">
        <v>62.332529999999998</v>
      </c>
      <c r="FD254" s="22">
        <v>64.960250000000002</v>
      </c>
      <c r="FE254" s="22">
        <v>68.171480000000003</v>
      </c>
      <c r="FF254" s="22">
        <v>70.768550000000005</v>
      </c>
      <c r="FG254" s="22">
        <v>72.874520000000004</v>
      </c>
      <c r="FH254" s="22">
        <v>74.059340000000006</v>
      </c>
      <c r="FI254" s="22">
        <v>74.19359</v>
      </c>
      <c r="FJ254" s="22">
        <v>73.852090000000004</v>
      </c>
      <c r="FK254" s="22">
        <v>72.920249999999996</v>
      </c>
      <c r="FL254" s="22">
        <v>71.288269999999997</v>
      </c>
      <c r="FM254" s="22">
        <v>69.318560000000005</v>
      </c>
      <c r="FN254" s="22">
        <v>66.476129999999998</v>
      </c>
      <c r="FO254" s="22">
        <v>63.320540000000001</v>
      </c>
      <c r="FP254" s="22">
        <v>61.646680000000003</v>
      </c>
      <c r="FQ254" s="22">
        <v>61.139180000000003</v>
      </c>
      <c r="FR254" s="22">
        <v>60.816380000000002</v>
      </c>
      <c r="FS254" s="22">
        <v>0.13703470000000001</v>
      </c>
      <c r="FT254" s="22">
        <v>5.9305E-3</v>
      </c>
      <c r="FU254" s="22">
        <v>9.5724E-3</v>
      </c>
    </row>
    <row r="255" spans="1:177" x14ac:dyDescent="0.3">
      <c r="A255" s="13" t="s">
        <v>226</v>
      </c>
      <c r="B255" s="13" t="s">
        <v>199</v>
      </c>
      <c r="C255" s="13" t="s">
        <v>264</v>
      </c>
      <c r="D255" s="34" t="s">
        <v>236</v>
      </c>
      <c r="E255" s="23" t="s">
        <v>220</v>
      </c>
      <c r="F255" s="23">
        <v>7207</v>
      </c>
      <c r="G255" s="22">
        <v>0.49432209999999999</v>
      </c>
      <c r="H255" s="22">
        <v>0.45181490000000002</v>
      </c>
      <c r="I255" s="22">
        <v>0.4232552</v>
      </c>
      <c r="J255" s="22">
        <v>0.40655750000000002</v>
      </c>
      <c r="K255" s="22">
        <v>0.40437109999999998</v>
      </c>
      <c r="L255" s="22">
        <v>0.43588929999999998</v>
      </c>
      <c r="M255" s="22">
        <v>0.49283729999999998</v>
      </c>
      <c r="N255" s="22">
        <v>0.52119190000000004</v>
      </c>
      <c r="O255" s="22">
        <v>0.48887740000000002</v>
      </c>
      <c r="P255" s="22">
        <v>0.42850630000000001</v>
      </c>
      <c r="Q255" s="22">
        <v>0.36512339999999999</v>
      </c>
      <c r="R255" s="22">
        <v>0.30989850000000002</v>
      </c>
      <c r="S255" s="22">
        <v>0.27556310000000001</v>
      </c>
      <c r="T255" s="22">
        <v>0.25974920000000001</v>
      </c>
      <c r="U255" s="22">
        <v>0.2748119</v>
      </c>
      <c r="V255" s="22">
        <v>0.32483709999999999</v>
      </c>
      <c r="W255" s="22">
        <v>0.41737679999999999</v>
      </c>
      <c r="X255" s="22">
        <v>0.55526109999999995</v>
      </c>
      <c r="Y255" s="22">
        <v>0.68280209999999997</v>
      </c>
      <c r="Z255" s="22">
        <v>0.75831990000000005</v>
      </c>
      <c r="AA255" s="22">
        <v>0.81659910000000002</v>
      </c>
      <c r="AB255" s="22">
        <v>0.77617429999999998</v>
      </c>
      <c r="AC255" s="22">
        <v>0.6805331</v>
      </c>
      <c r="AD255" s="22">
        <v>0.57017019999999996</v>
      </c>
      <c r="AE255" s="22">
        <v>-4.2157300000000002E-2</v>
      </c>
      <c r="AF255" s="22">
        <v>-4.38874E-2</v>
      </c>
      <c r="AG255" s="22">
        <v>-3.55293E-2</v>
      </c>
      <c r="AH255" s="22">
        <v>-2.71706E-2</v>
      </c>
      <c r="AI255" s="22">
        <v>-2.2590099999999998E-2</v>
      </c>
      <c r="AJ255" s="22">
        <v>-1.77567E-2</v>
      </c>
      <c r="AK255" s="22">
        <v>-1.3650900000000001E-2</v>
      </c>
      <c r="AL255" s="22">
        <v>-1.6860699999999999E-2</v>
      </c>
      <c r="AM255" s="22">
        <v>-1.8501E-2</v>
      </c>
      <c r="AN255" s="22">
        <v>-2.0693900000000001E-2</v>
      </c>
      <c r="AO255" s="22">
        <v>-2.22311E-2</v>
      </c>
      <c r="AP255" s="22">
        <v>-2.9950299999999999E-2</v>
      </c>
      <c r="AQ255" s="22">
        <v>-3.1223899999999999E-2</v>
      </c>
      <c r="AR255" s="22">
        <v>-2.95196E-2</v>
      </c>
      <c r="AS255" s="22">
        <v>-2.11217E-2</v>
      </c>
      <c r="AT255" s="22">
        <v>-1.5266099999999999E-2</v>
      </c>
      <c r="AU255" s="22">
        <v>7.7876000000000004E-3</v>
      </c>
      <c r="AV255" s="22">
        <v>8.6542000000000008E-3</v>
      </c>
      <c r="AW255" s="22">
        <v>1.34564E-2</v>
      </c>
      <c r="AX255" s="22">
        <v>1.99978E-2</v>
      </c>
      <c r="AY255" s="22">
        <v>1.81259E-2</v>
      </c>
      <c r="AZ255" s="22">
        <v>-1.37444E-2</v>
      </c>
      <c r="BA255" s="22">
        <v>-2.0977800000000001E-2</v>
      </c>
      <c r="BB255" s="22">
        <v>-1.52196E-2</v>
      </c>
      <c r="BC255" s="22">
        <v>-3.2971100000000003E-2</v>
      </c>
      <c r="BD255" s="22">
        <v>-3.55766E-2</v>
      </c>
      <c r="BE255" s="22">
        <v>-2.8251399999999999E-2</v>
      </c>
      <c r="BF255" s="22">
        <v>-2.0544300000000001E-2</v>
      </c>
      <c r="BG255" s="22">
        <v>-1.6393700000000001E-2</v>
      </c>
      <c r="BH255" s="22">
        <v>-1.1561E-2</v>
      </c>
      <c r="BI255" s="22">
        <v>-7.5405000000000003E-3</v>
      </c>
      <c r="BJ255" s="22">
        <v>-9.8702000000000008E-3</v>
      </c>
      <c r="BK255" s="22">
        <v>-1.136E-2</v>
      </c>
      <c r="BL255" s="22">
        <v>-1.3965699999999999E-2</v>
      </c>
      <c r="BM255" s="22">
        <v>-1.53008E-2</v>
      </c>
      <c r="BN255" s="22">
        <v>-2.2650400000000001E-2</v>
      </c>
      <c r="BO255" s="22">
        <v>-2.3358199999999999E-2</v>
      </c>
      <c r="BP255" s="22">
        <v>-2.1282800000000001E-2</v>
      </c>
      <c r="BQ255" s="22">
        <v>-1.2331099999999999E-2</v>
      </c>
      <c r="BR255" s="22">
        <v>-6.0375999999999997E-3</v>
      </c>
      <c r="BS255" s="22">
        <v>1.7804299999999999E-2</v>
      </c>
      <c r="BT255" s="22">
        <v>1.8613399999999999E-2</v>
      </c>
      <c r="BU255" s="22">
        <v>2.3043399999999999E-2</v>
      </c>
      <c r="BV255" s="22">
        <v>2.9012099999999999E-2</v>
      </c>
      <c r="BW255" s="22">
        <v>2.7425999999999999E-2</v>
      </c>
      <c r="BX255" s="22">
        <v>-4.4551E-3</v>
      </c>
      <c r="BY255" s="22">
        <v>-1.21105E-2</v>
      </c>
      <c r="BZ255" s="22">
        <v>-7.3891E-3</v>
      </c>
      <c r="CA255" s="22">
        <v>-2.6608699999999999E-2</v>
      </c>
      <c r="CB255" s="22">
        <v>-2.9820599999999999E-2</v>
      </c>
      <c r="CC255" s="22">
        <v>-2.3210700000000001E-2</v>
      </c>
      <c r="CD255" s="22">
        <v>-1.5954900000000001E-2</v>
      </c>
      <c r="CE255" s="22">
        <v>-1.2102099999999999E-2</v>
      </c>
      <c r="CF255" s="22">
        <v>-7.2697999999999999E-3</v>
      </c>
      <c r="CG255" s="22">
        <v>-3.3084E-3</v>
      </c>
      <c r="CH255" s="22">
        <v>-5.0286999999999997E-3</v>
      </c>
      <c r="CI255" s="22">
        <v>-6.4142000000000001E-3</v>
      </c>
      <c r="CJ255" s="22">
        <v>-9.3057999999999995E-3</v>
      </c>
      <c r="CK255" s="22">
        <v>-1.0501E-2</v>
      </c>
      <c r="CL255" s="22">
        <v>-1.7594599999999998E-2</v>
      </c>
      <c r="CM255" s="22">
        <v>-1.79104E-2</v>
      </c>
      <c r="CN255" s="22">
        <v>-1.55779E-2</v>
      </c>
      <c r="CO255" s="22">
        <v>-6.2427999999999997E-3</v>
      </c>
      <c r="CP255" s="22">
        <v>3.5399999999999999E-4</v>
      </c>
      <c r="CQ255" s="22">
        <v>2.4741900000000001E-2</v>
      </c>
      <c r="CR255" s="22">
        <v>2.5511099999999998E-2</v>
      </c>
      <c r="CS255" s="22">
        <v>2.9683299999999999E-2</v>
      </c>
      <c r="CT255" s="22">
        <v>3.5255300000000003E-2</v>
      </c>
      <c r="CU255" s="22">
        <v>3.3867300000000003E-2</v>
      </c>
      <c r="CV255" s="22">
        <v>1.9786000000000001E-3</v>
      </c>
      <c r="CW255" s="22">
        <v>-5.9690000000000003E-3</v>
      </c>
      <c r="CX255" s="22">
        <v>-1.9656000000000001E-3</v>
      </c>
      <c r="CY255" s="22">
        <v>-2.0246400000000001E-2</v>
      </c>
      <c r="CZ255" s="22">
        <v>-2.4064599999999998E-2</v>
      </c>
      <c r="DA255" s="22">
        <v>-1.8170100000000002E-2</v>
      </c>
      <c r="DB255" s="22">
        <v>-1.1365500000000001E-2</v>
      </c>
      <c r="DC255" s="22">
        <v>-7.8104000000000003E-3</v>
      </c>
      <c r="DD255" s="22">
        <v>-2.9786999999999999E-3</v>
      </c>
      <c r="DE255" s="22">
        <v>9.2360000000000001E-4</v>
      </c>
      <c r="DF255" s="22">
        <v>-1.8709999999999999E-4</v>
      </c>
      <c r="DG255" s="22">
        <v>-1.4683999999999999E-3</v>
      </c>
      <c r="DH255" s="22">
        <v>-4.6458000000000003E-3</v>
      </c>
      <c r="DI255" s="22">
        <v>-5.7010999999999997E-3</v>
      </c>
      <c r="DJ255" s="22">
        <v>-1.25387E-2</v>
      </c>
      <c r="DK255" s="22">
        <v>-1.2462600000000001E-2</v>
      </c>
      <c r="DL255" s="22">
        <v>-9.8730999999999992E-3</v>
      </c>
      <c r="DM255" s="22">
        <v>-1.5449999999999999E-4</v>
      </c>
      <c r="DN255" s="22">
        <v>6.7456E-3</v>
      </c>
      <c r="DO255" s="22">
        <v>3.1679400000000003E-2</v>
      </c>
      <c r="DP255" s="22">
        <v>3.2408800000000001E-2</v>
      </c>
      <c r="DQ255" s="22">
        <v>3.6323300000000003E-2</v>
      </c>
      <c r="DR255" s="22">
        <v>4.1498599999999997E-2</v>
      </c>
      <c r="DS255" s="22">
        <v>4.03086E-2</v>
      </c>
      <c r="DT255" s="22">
        <v>8.4124000000000004E-3</v>
      </c>
      <c r="DU255" s="22">
        <v>1.7239999999999999E-4</v>
      </c>
      <c r="DV255" s="22">
        <v>3.4578E-3</v>
      </c>
      <c r="DW255" s="22">
        <v>-1.1060199999999999E-2</v>
      </c>
      <c r="DX255" s="22">
        <v>-1.5753900000000001E-2</v>
      </c>
      <c r="DY255" s="22">
        <v>-1.08921E-2</v>
      </c>
      <c r="DZ255" s="22">
        <v>-4.7391999999999998E-3</v>
      </c>
      <c r="EA255" s="22">
        <v>-1.614E-3</v>
      </c>
      <c r="EB255" s="22">
        <v>3.2169999999999998E-3</v>
      </c>
      <c r="EC255" s="22">
        <v>7.0340999999999997E-3</v>
      </c>
      <c r="ED255" s="22">
        <v>6.8033E-3</v>
      </c>
      <c r="EE255" s="22">
        <v>5.6725999999999999E-3</v>
      </c>
      <c r="EF255" s="22">
        <v>2.0823999999999999E-3</v>
      </c>
      <c r="EG255" s="22">
        <v>1.2290999999999999E-3</v>
      </c>
      <c r="EH255" s="22">
        <v>-5.2389000000000003E-3</v>
      </c>
      <c r="EI255" s="22">
        <v>-4.5969000000000001E-3</v>
      </c>
      <c r="EJ255" s="22">
        <v>-1.6362E-3</v>
      </c>
      <c r="EK255" s="22">
        <v>8.6361000000000007E-3</v>
      </c>
      <c r="EL255" s="22">
        <v>1.5974100000000001E-2</v>
      </c>
      <c r="EM255" s="22">
        <v>4.1696200000000003E-2</v>
      </c>
      <c r="EN255" s="22">
        <v>4.2368000000000003E-2</v>
      </c>
      <c r="EO255" s="22">
        <v>4.5910199999999998E-2</v>
      </c>
      <c r="EP255" s="22">
        <v>5.0512899999999999E-2</v>
      </c>
      <c r="EQ255" s="22">
        <v>4.9608699999999999E-2</v>
      </c>
      <c r="ER255" s="22">
        <v>1.7701700000000001E-2</v>
      </c>
      <c r="ES255" s="22">
        <v>9.0396999999999995E-3</v>
      </c>
      <c r="ET255" s="22">
        <v>1.1288400000000001E-2</v>
      </c>
      <c r="EU255" s="22">
        <v>61.438130000000001</v>
      </c>
      <c r="EV255" s="22">
        <v>61.388179999999998</v>
      </c>
      <c r="EW255" s="22">
        <v>61.031529999999997</v>
      </c>
      <c r="EX255" s="22">
        <v>60.988909999999997</v>
      </c>
      <c r="EY255" s="22">
        <v>60.78613</v>
      </c>
      <c r="EZ255" s="22">
        <v>60.649360000000001</v>
      </c>
      <c r="FA255" s="22">
        <v>60.547060000000002</v>
      </c>
      <c r="FB255" s="22">
        <v>61.136200000000002</v>
      </c>
      <c r="FC255" s="22">
        <v>62.230139999999999</v>
      </c>
      <c r="FD255" s="22">
        <v>64.015649999999994</v>
      </c>
      <c r="FE255" s="22">
        <v>66.172389999999993</v>
      </c>
      <c r="FF255" s="22">
        <v>68.401210000000006</v>
      </c>
      <c r="FG255" s="22">
        <v>70.028589999999994</v>
      </c>
      <c r="FH255" s="22">
        <v>70.751800000000003</v>
      </c>
      <c r="FI255" s="22">
        <v>70.391369999999995</v>
      </c>
      <c r="FJ255" s="22">
        <v>70.198480000000004</v>
      </c>
      <c r="FK255" s="22">
        <v>69.344149999999999</v>
      </c>
      <c r="FL255" s="22">
        <v>68.130309999999994</v>
      </c>
      <c r="FM255" s="22">
        <v>66.713139999999996</v>
      </c>
      <c r="FN255" s="22">
        <v>64.747910000000005</v>
      </c>
      <c r="FO255" s="22">
        <v>62.724780000000003</v>
      </c>
      <c r="FP255" s="22">
        <v>61.846440000000001</v>
      </c>
      <c r="FQ255" s="22">
        <v>61.635959999999997</v>
      </c>
      <c r="FR255" s="22">
        <v>61.532380000000003</v>
      </c>
      <c r="FS255" s="22">
        <v>0.16490270000000001</v>
      </c>
      <c r="FT255" s="22">
        <v>7.0460999999999996E-3</v>
      </c>
      <c r="FU255" s="22">
        <v>1.0958900000000001E-2</v>
      </c>
    </row>
    <row r="256" spans="1:177" x14ac:dyDescent="0.3">
      <c r="A256" s="13" t="s">
        <v>226</v>
      </c>
      <c r="B256" s="13" t="s">
        <v>199</v>
      </c>
      <c r="C256" s="13" t="s">
        <v>264</v>
      </c>
      <c r="D256" s="34" t="s">
        <v>236</v>
      </c>
      <c r="E256" s="23" t="s">
        <v>221</v>
      </c>
      <c r="F256" s="23">
        <v>4738</v>
      </c>
      <c r="G256" s="22">
        <v>0.56722989999999995</v>
      </c>
      <c r="H256" s="22">
        <v>0.51728890000000005</v>
      </c>
      <c r="I256" s="22">
        <v>0.48164790000000002</v>
      </c>
      <c r="J256" s="22">
        <v>0.46881879999999998</v>
      </c>
      <c r="K256" s="22">
        <v>0.4796087</v>
      </c>
      <c r="L256" s="22">
        <v>0.5100886</v>
      </c>
      <c r="M256" s="22">
        <v>0.54785430000000002</v>
      </c>
      <c r="N256" s="22">
        <v>0.52972390000000003</v>
      </c>
      <c r="O256" s="22">
        <v>0.44866739999999999</v>
      </c>
      <c r="P256" s="22">
        <v>0.32441360000000002</v>
      </c>
      <c r="Q256" s="22">
        <v>0.17730899999999999</v>
      </c>
      <c r="R256" s="22">
        <v>7.3429599999999998E-2</v>
      </c>
      <c r="S256" s="22">
        <v>3.9975999999999996E-3</v>
      </c>
      <c r="T256" s="22">
        <v>6.0044E-3</v>
      </c>
      <c r="U256" s="22">
        <v>4.8183200000000002E-2</v>
      </c>
      <c r="V256" s="22">
        <v>0.1597288</v>
      </c>
      <c r="W256" s="22">
        <v>0.33660010000000001</v>
      </c>
      <c r="X256" s="22">
        <v>0.55758200000000002</v>
      </c>
      <c r="Y256" s="22">
        <v>0.75006209999999995</v>
      </c>
      <c r="Z256" s="22">
        <v>0.85803249999999998</v>
      </c>
      <c r="AA256" s="22">
        <v>0.90702519999999998</v>
      </c>
      <c r="AB256" s="22">
        <v>0.86698070000000005</v>
      </c>
      <c r="AC256" s="22">
        <v>0.75685449999999999</v>
      </c>
      <c r="AD256" s="22">
        <v>0.6477079</v>
      </c>
      <c r="AE256" s="22">
        <v>-7.1875700000000001E-2</v>
      </c>
      <c r="AF256" s="22">
        <v>-7.1182999999999996E-2</v>
      </c>
      <c r="AG256" s="22">
        <v>-6.0234799999999998E-2</v>
      </c>
      <c r="AH256" s="22">
        <v>-5.2949200000000002E-2</v>
      </c>
      <c r="AI256" s="22">
        <v>-4.2851599999999997E-2</v>
      </c>
      <c r="AJ256" s="22">
        <v>-4.16944E-2</v>
      </c>
      <c r="AK256" s="22">
        <v>-4.4447E-2</v>
      </c>
      <c r="AL256" s="22">
        <v>-3.8782799999999999E-2</v>
      </c>
      <c r="AM256" s="22">
        <v>-3.64207E-2</v>
      </c>
      <c r="AN256" s="22">
        <v>-3.1827399999999999E-2</v>
      </c>
      <c r="AO256" s="22">
        <v>-3.8242100000000001E-2</v>
      </c>
      <c r="AP256" s="22">
        <v>-4.1688299999999998E-2</v>
      </c>
      <c r="AQ256" s="22">
        <v>-5.3913099999999999E-2</v>
      </c>
      <c r="AR256" s="22">
        <v>-5.4681899999999999E-2</v>
      </c>
      <c r="AS256" s="22">
        <v>-6.1727400000000002E-2</v>
      </c>
      <c r="AT256" s="22">
        <v>-6.0454800000000003E-2</v>
      </c>
      <c r="AU256" s="22">
        <v>-1.2637300000000001E-2</v>
      </c>
      <c r="AV256" s="22">
        <v>-3.4981000000000001E-3</v>
      </c>
      <c r="AW256" s="22">
        <v>5.9094999999999998E-3</v>
      </c>
      <c r="AX256" s="22">
        <v>1.6416300000000002E-2</v>
      </c>
      <c r="AY256" s="22">
        <v>2.8917000000000001E-3</v>
      </c>
      <c r="AZ256" s="22">
        <v>-2.06252E-2</v>
      </c>
      <c r="BA256" s="22">
        <v>-3.8146199999999998E-2</v>
      </c>
      <c r="BB256" s="22">
        <v>-3.2025100000000001E-2</v>
      </c>
      <c r="BC256" s="22">
        <v>-5.8685300000000003E-2</v>
      </c>
      <c r="BD256" s="22">
        <v>-5.8106100000000001E-2</v>
      </c>
      <c r="BE256" s="22">
        <v>-4.8825100000000003E-2</v>
      </c>
      <c r="BF256" s="22">
        <v>-4.2529200000000003E-2</v>
      </c>
      <c r="BG256" s="22">
        <v>-3.2816999999999999E-2</v>
      </c>
      <c r="BH256" s="22">
        <v>-3.2535599999999998E-2</v>
      </c>
      <c r="BI256" s="22">
        <v>-3.2776399999999997E-2</v>
      </c>
      <c r="BJ256" s="22">
        <v>-2.7191199999999999E-2</v>
      </c>
      <c r="BK256" s="22">
        <v>-2.63971E-2</v>
      </c>
      <c r="BL256" s="22">
        <v>-2.0981E-2</v>
      </c>
      <c r="BM256" s="22">
        <v>-2.7449899999999999E-2</v>
      </c>
      <c r="BN256" s="22">
        <v>-3.03539E-2</v>
      </c>
      <c r="BO256" s="22">
        <v>-4.1610300000000003E-2</v>
      </c>
      <c r="BP256" s="22">
        <v>-4.1727500000000001E-2</v>
      </c>
      <c r="BQ256" s="22">
        <v>-4.8196999999999997E-2</v>
      </c>
      <c r="BR256" s="22">
        <v>-4.5848699999999999E-2</v>
      </c>
      <c r="BS256" s="22">
        <v>2.3666E-3</v>
      </c>
      <c r="BT256" s="22">
        <v>1.2459100000000001E-2</v>
      </c>
      <c r="BU256" s="22">
        <v>2.1643699999999998E-2</v>
      </c>
      <c r="BV256" s="22">
        <v>3.1009999999999999E-2</v>
      </c>
      <c r="BW256" s="22">
        <v>1.6391699999999999E-2</v>
      </c>
      <c r="BX256" s="22">
        <v>-8.0026999999999997E-3</v>
      </c>
      <c r="BY256" s="22">
        <v>-2.5940000000000001E-2</v>
      </c>
      <c r="BZ256" s="22">
        <v>-2.0869499999999999E-2</v>
      </c>
      <c r="CA256" s="22">
        <v>-4.9549700000000002E-2</v>
      </c>
      <c r="CB256" s="22">
        <v>-4.9049099999999998E-2</v>
      </c>
      <c r="CC256" s="22">
        <v>-4.0922699999999999E-2</v>
      </c>
      <c r="CD256" s="22">
        <v>-3.5312299999999998E-2</v>
      </c>
      <c r="CE256" s="22">
        <v>-2.5867000000000001E-2</v>
      </c>
      <c r="CF256" s="22">
        <v>-2.6192300000000002E-2</v>
      </c>
      <c r="CG256" s="22">
        <v>-2.4693400000000001E-2</v>
      </c>
      <c r="CH256" s="22">
        <v>-1.9162800000000001E-2</v>
      </c>
      <c r="CI256" s="22">
        <v>-1.9454800000000001E-2</v>
      </c>
      <c r="CJ256" s="22">
        <v>-1.34688E-2</v>
      </c>
      <c r="CK256" s="22">
        <v>-1.9975300000000001E-2</v>
      </c>
      <c r="CL256" s="22">
        <v>-2.2503700000000001E-2</v>
      </c>
      <c r="CM256" s="22">
        <v>-3.3089399999999998E-2</v>
      </c>
      <c r="CN256" s="22">
        <v>-3.2755399999999997E-2</v>
      </c>
      <c r="CO256" s="22">
        <v>-3.8825900000000003E-2</v>
      </c>
      <c r="CP256" s="22">
        <v>-3.5732600000000003E-2</v>
      </c>
      <c r="CQ256" s="22">
        <v>1.2758200000000001E-2</v>
      </c>
      <c r="CR256" s="22">
        <v>2.35111E-2</v>
      </c>
      <c r="CS256" s="22">
        <v>3.2541100000000003E-2</v>
      </c>
      <c r="CT256" s="22">
        <v>4.1117500000000001E-2</v>
      </c>
      <c r="CU256" s="22">
        <v>2.5741699999999999E-2</v>
      </c>
      <c r="CV256" s="22">
        <v>7.3959999999999998E-4</v>
      </c>
      <c r="CW256" s="22">
        <v>-1.7486000000000002E-2</v>
      </c>
      <c r="CX256" s="22">
        <v>-1.31431E-2</v>
      </c>
      <c r="CY256" s="22">
        <v>-4.0413999999999999E-2</v>
      </c>
      <c r="CZ256" s="22">
        <v>-3.9992100000000003E-2</v>
      </c>
      <c r="DA256" s="22">
        <v>-3.3020399999999998E-2</v>
      </c>
      <c r="DB256" s="22">
        <v>-2.8095499999999999E-2</v>
      </c>
      <c r="DC256" s="22">
        <v>-1.8917099999999999E-2</v>
      </c>
      <c r="DD256" s="22">
        <v>-1.9848999999999999E-2</v>
      </c>
      <c r="DE256" s="22">
        <v>-1.6610400000000001E-2</v>
      </c>
      <c r="DF256" s="22">
        <v>-1.11345E-2</v>
      </c>
      <c r="DG256" s="22">
        <v>-1.25124E-2</v>
      </c>
      <c r="DH256" s="22">
        <v>-5.9565E-3</v>
      </c>
      <c r="DI256" s="22">
        <v>-1.25007E-2</v>
      </c>
      <c r="DJ256" s="22">
        <v>-1.46535E-2</v>
      </c>
      <c r="DK256" s="22">
        <v>-2.45685E-2</v>
      </c>
      <c r="DL256" s="22">
        <v>-2.3783200000000001E-2</v>
      </c>
      <c r="DM256" s="22">
        <v>-2.94548E-2</v>
      </c>
      <c r="DN256" s="22">
        <v>-2.56165E-2</v>
      </c>
      <c r="DO256" s="22">
        <v>2.3149900000000001E-2</v>
      </c>
      <c r="DP256" s="22">
        <v>3.4563099999999999E-2</v>
      </c>
      <c r="DQ256" s="22">
        <v>4.3438499999999998E-2</v>
      </c>
      <c r="DR256" s="22">
        <v>5.1225100000000003E-2</v>
      </c>
      <c r="DS256" s="22">
        <v>3.5091700000000003E-2</v>
      </c>
      <c r="DT256" s="22">
        <v>9.4818999999999997E-3</v>
      </c>
      <c r="DU256" s="22">
        <v>-9.0320000000000001E-3</v>
      </c>
      <c r="DV256" s="22">
        <v>-5.4167E-3</v>
      </c>
      <c r="DW256" s="22">
        <v>-2.7223600000000001E-2</v>
      </c>
      <c r="DX256" s="22">
        <v>-2.69152E-2</v>
      </c>
      <c r="DY256" s="22">
        <v>-2.16107E-2</v>
      </c>
      <c r="DZ256" s="22">
        <v>-1.76755E-2</v>
      </c>
      <c r="EA256" s="22">
        <v>-8.8824000000000004E-3</v>
      </c>
      <c r="EB256" s="22">
        <v>-1.06903E-2</v>
      </c>
      <c r="EC256" s="22">
        <v>-4.9398000000000003E-3</v>
      </c>
      <c r="ED256" s="22">
        <v>4.571E-4</v>
      </c>
      <c r="EE256" s="22">
        <v>-2.4888000000000002E-3</v>
      </c>
      <c r="EF256" s="22">
        <v>4.8899E-3</v>
      </c>
      <c r="EG256" s="22">
        <v>-1.7084999999999999E-3</v>
      </c>
      <c r="EH256" s="22">
        <v>-3.3191000000000002E-3</v>
      </c>
      <c r="EI256" s="22">
        <v>-1.2265699999999999E-2</v>
      </c>
      <c r="EJ256" s="22">
        <v>-1.08288E-2</v>
      </c>
      <c r="EK256" s="22">
        <v>-1.5924299999999999E-2</v>
      </c>
      <c r="EL256" s="22">
        <v>-1.10104E-2</v>
      </c>
      <c r="EM256" s="22">
        <v>3.8153699999999999E-2</v>
      </c>
      <c r="EN256" s="22">
        <v>5.05204E-2</v>
      </c>
      <c r="EO256" s="22">
        <v>5.9172599999999999E-2</v>
      </c>
      <c r="EP256" s="22">
        <v>6.5818799999999997E-2</v>
      </c>
      <c r="EQ256" s="22">
        <v>4.8591599999999999E-2</v>
      </c>
      <c r="ER256" s="22">
        <v>2.21044E-2</v>
      </c>
      <c r="ES256" s="22">
        <v>3.1743000000000001E-3</v>
      </c>
      <c r="ET256" s="22">
        <v>5.7388999999999999E-3</v>
      </c>
      <c r="EU256" s="22">
        <v>59.863869999999999</v>
      </c>
      <c r="EV256" s="22">
        <v>59.407589999999999</v>
      </c>
      <c r="EW256" s="22">
        <v>58.824179999999998</v>
      </c>
      <c r="EX256" s="22">
        <v>58.719369999999998</v>
      </c>
      <c r="EY256" s="22">
        <v>58.420299999999997</v>
      </c>
      <c r="EZ256" s="22">
        <v>58.266210000000001</v>
      </c>
      <c r="FA256" s="22">
        <v>58.06194</v>
      </c>
      <c r="FB256" s="22">
        <v>59.749479999999998</v>
      </c>
      <c r="FC256" s="22">
        <v>62.490609999999997</v>
      </c>
      <c r="FD256" s="22">
        <v>66.41807</v>
      </c>
      <c r="FE256" s="22">
        <v>71.25667</v>
      </c>
      <c r="FF256" s="22">
        <v>74.422160000000005</v>
      </c>
      <c r="FG256" s="22">
        <v>77.266890000000004</v>
      </c>
      <c r="FH256" s="22">
        <v>79.164119999999997</v>
      </c>
      <c r="FI256" s="22">
        <v>80.061909999999997</v>
      </c>
      <c r="FJ256" s="22">
        <v>79.490979999999993</v>
      </c>
      <c r="FK256" s="22">
        <v>78.439490000000006</v>
      </c>
      <c r="FL256" s="22">
        <v>76.162210000000002</v>
      </c>
      <c r="FM256" s="22">
        <v>73.339770000000001</v>
      </c>
      <c r="FN256" s="22">
        <v>69.143569999999997</v>
      </c>
      <c r="FO256" s="22">
        <v>64.24024</v>
      </c>
      <c r="FP256" s="22">
        <v>61.338619999999999</v>
      </c>
      <c r="FQ256" s="22">
        <v>60.372680000000003</v>
      </c>
      <c r="FR256" s="22">
        <v>59.711530000000003</v>
      </c>
      <c r="FS256" s="22">
        <v>0.23634559999999999</v>
      </c>
      <c r="FT256" s="22">
        <v>1.04137E-2</v>
      </c>
      <c r="FU256" s="22">
        <v>1.7417100000000001E-2</v>
      </c>
    </row>
    <row r="257" spans="1:177" x14ac:dyDescent="0.3">
      <c r="A257" s="13" t="s">
        <v>226</v>
      </c>
      <c r="B257" s="13" t="s">
        <v>199</v>
      </c>
      <c r="C257" s="13" t="s">
        <v>264</v>
      </c>
      <c r="D257" s="34" t="s">
        <v>248</v>
      </c>
      <c r="E257" s="23" t="s">
        <v>219</v>
      </c>
      <c r="F257" s="23">
        <v>11945</v>
      </c>
      <c r="G257" s="22">
        <v>0.56182659999999995</v>
      </c>
      <c r="H257" s="22">
        <v>0.51504349999999999</v>
      </c>
      <c r="I257" s="22">
        <v>0.48277710000000001</v>
      </c>
      <c r="J257" s="22">
        <v>0.45807189999999998</v>
      </c>
      <c r="K257" s="22">
        <v>0.45204159999999999</v>
      </c>
      <c r="L257" s="22">
        <v>0.48249589999999998</v>
      </c>
      <c r="M257" s="22">
        <v>0.52636760000000005</v>
      </c>
      <c r="N257" s="22">
        <v>0.49904759999999998</v>
      </c>
      <c r="O257" s="22">
        <v>0.38991170000000003</v>
      </c>
      <c r="P257" s="22">
        <v>0.29142600000000002</v>
      </c>
      <c r="Q257" s="22">
        <v>0.2265836</v>
      </c>
      <c r="R257" s="22">
        <v>0.1941408</v>
      </c>
      <c r="S257" s="22">
        <v>0.236627</v>
      </c>
      <c r="T257" s="22">
        <v>0.30267899999999998</v>
      </c>
      <c r="U257" s="22">
        <v>0.4100432</v>
      </c>
      <c r="V257" s="22">
        <v>0.54841879999999998</v>
      </c>
      <c r="W257" s="22">
        <v>0.72407220000000005</v>
      </c>
      <c r="X257" s="22">
        <v>0.83400810000000003</v>
      </c>
      <c r="Y257" s="22">
        <v>0.99608779999999997</v>
      </c>
      <c r="Z257" s="22">
        <v>1.0544789999999999</v>
      </c>
      <c r="AA257" s="22">
        <v>1.0711539999999999</v>
      </c>
      <c r="AB257" s="22">
        <v>0.98968160000000005</v>
      </c>
      <c r="AC257" s="22">
        <v>0.83812050000000005</v>
      </c>
      <c r="AD257" s="22">
        <v>0.69160319999999997</v>
      </c>
      <c r="AE257" s="22">
        <v>-6.7850900000000006E-2</v>
      </c>
      <c r="AF257" s="22">
        <v>-5.8766800000000001E-2</v>
      </c>
      <c r="AG257" s="22">
        <v>-4.7969600000000001E-2</v>
      </c>
      <c r="AH257" s="22">
        <v>-4.4727900000000001E-2</v>
      </c>
      <c r="AI257" s="22">
        <v>-4.18199E-2</v>
      </c>
      <c r="AJ257" s="22">
        <v>-3.4848999999999998E-2</v>
      </c>
      <c r="AK257" s="22">
        <v>-2.1190199999999999E-2</v>
      </c>
      <c r="AL257" s="22">
        <v>-1.3646699999999999E-2</v>
      </c>
      <c r="AM257" s="22">
        <v>-1.3102000000000001E-2</v>
      </c>
      <c r="AN257" s="22">
        <v>-1.0652E-2</v>
      </c>
      <c r="AO257" s="22">
        <v>-1.6783599999999999E-2</v>
      </c>
      <c r="AP257" s="22">
        <v>-3.5234700000000001E-2</v>
      </c>
      <c r="AQ257" s="22">
        <v>-2.4143299999999999E-2</v>
      </c>
      <c r="AR257" s="22">
        <v>-2.4957500000000001E-2</v>
      </c>
      <c r="AS257" s="22">
        <v>-1.7983099999999998E-2</v>
      </c>
      <c r="AT257" s="22">
        <v>-1.3978300000000001E-2</v>
      </c>
      <c r="AU257" s="22">
        <v>3.2356299999999998E-2</v>
      </c>
      <c r="AV257" s="22">
        <v>4.6283499999999998E-2</v>
      </c>
      <c r="AW257" s="22">
        <v>4.7918200000000001E-2</v>
      </c>
      <c r="AX257" s="22">
        <v>4.0524299999999999E-2</v>
      </c>
      <c r="AY257" s="22">
        <v>3.0830099999999999E-2</v>
      </c>
      <c r="AZ257" s="22">
        <v>-3.1005100000000001E-2</v>
      </c>
      <c r="BA257" s="22">
        <v>-5.3328599999999997E-2</v>
      </c>
      <c r="BB257" s="22">
        <v>-4.9756000000000002E-2</v>
      </c>
      <c r="BC257" s="22">
        <v>-5.7073400000000003E-2</v>
      </c>
      <c r="BD257" s="22">
        <v>-4.8637199999999998E-2</v>
      </c>
      <c r="BE257" s="22">
        <v>-3.8932399999999999E-2</v>
      </c>
      <c r="BF257" s="22">
        <v>-3.6590299999999999E-2</v>
      </c>
      <c r="BG257" s="22">
        <v>-3.4092799999999999E-2</v>
      </c>
      <c r="BH257" s="22">
        <v>-2.7636000000000001E-2</v>
      </c>
      <c r="BI257" s="22">
        <v>-1.3709799999999999E-2</v>
      </c>
      <c r="BJ257" s="22">
        <v>-5.4120000000000001E-3</v>
      </c>
      <c r="BK257" s="22">
        <v>-4.3895000000000002E-3</v>
      </c>
      <c r="BL257" s="22">
        <v>-1.0927000000000001E-3</v>
      </c>
      <c r="BM257" s="22">
        <v>-6.4129E-3</v>
      </c>
      <c r="BN257" s="22">
        <v>-2.3482300000000001E-2</v>
      </c>
      <c r="BO257" s="22">
        <v>-1.10855E-2</v>
      </c>
      <c r="BP257" s="22">
        <v>-1.11302E-2</v>
      </c>
      <c r="BQ257" s="22">
        <v>-3.2778E-3</v>
      </c>
      <c r="BR257" s="22">
        <v>1.0486E-3</v>
      </c>
      <c r="BS257" s="22">
        <v>4.76281E-2</v>
      </c>
      <c r="BT257" s="22">
        <v>6.1542899999999998E-2</v>
      </c>
      <c r="BU257" s="22">
        <v>6.2492600000000002E-2</v>
      </c>
      <c r="BV257" s="22">
        <v>5.4287299999999997E-2</v>
      </c>
      <c r="BW257" s="22">
        <v>4.4377100000000003E-2</v>
      </c>
      <c r="BX257" s="22">
        <v>-1.8111200000000001E-2</v>
      </c>
      <c r="BY257" s="22">
        <v>-4.1329299999999999E-2</v>
      </c>
      <c r="BZ257" s="22">
        <v>-3.93487E-2</v>
      </c>
      <c r="CA257" s="22">
        <v>-4.9609E-2</v>
      </c>
      <c r="CB257" s="22">
        <v>-4.1621499999999999E-2</v>
      </c>
      <c r="CC257" s="22">
        <v>-3.2673199999999999E-2</v>
      </c>
      <c r="CD257" s="22">
        <v>-3.0954200000000001E-2</v>
      </c>
      <c r="CE257" s="22">
        <v>-2.8741099999999999E-2</v>
      </c>
      <c r="CF257" s="22">
        <v>-2.2640299999999999E-2</v>
      </c>
      <c r="CG257" s="22">
        <v>-8.5287999999999996E-3</v>
      </c>
      <c r="CH257" s="22">
        <v>2.9129999999999998E-4</v>
      </c>
      <c r="CI257" s="22">
        <v>1.6447E-3</v>
      </c>
      <c r="CJ257" s="22">
        <v>5.5279999999999999E-3</v>
      </c>
      <c r="CK257" s="22">
        <v>7.6979999999999995E-4</v>
      </c>
      <c r="CL257" s="22">
        <v>-1.53425E-2</v>
      </c>
      <c r="CM257" s="22">
        <v>-2.0417E-3</v>
      </c>
      <c r="CN257" s="22">
        <v>-1.5535E-3</v>
      </c>
      <c r="CO257" s="22">
        <v>6.9071000000000002E-3</v>
      </c>
      <c r="CP257" s="22">
        <v>1.14561E-2</v>
      </c>
      <c r="CQ257" s="22">
        <v>5.8205399999999997E-2</v>
      </c>
      <c r="CR257" s="22">
        <v>7.2111599999999998E-2</v>
      </c>
      <c r="CS257" s="22">
        <v>7.2586700000000004E-2</v>
      </c>
      <c r="CT257" s="22">
        <v>6.3819500000000001E-2</v>
      </c>
      <c r="CU257" s="22">
        <v>5.3759800000000003E-2</v>
      </c>
      <c r="CV257" s="22">
        <v>-9.1809999999999999E-3</v>
      </c>
      <c r="CW257" s="22">
        <v>-3.3018600000000002E-2</v>
      </c>
      <c r="CX257" s="22">
        <v>-3.2140599999999998E-2</v>
      </c>
      <c r="CY257" s="22">
        <v>-4.2144500000000001E-2</v>
      </c>
      <c r="CZ257" s="22">
        <v>-3.4605799999999999E-2</v>
      </c>
      <c r="DA257" s="22">
        <v>-2.6414099999999999E-2</v>
      </c>
      <c r="DB257" s="22">
        <v>-2.5318199999999999E-2</v>
      </c>
      <c r="DC257" s="22">
        <v>-2.3389400000000001E-2</v>
      </c>
      <c r="DD257" s="22">
        <v>-1.76446E-2</v>
      </c>
      <c r="DE257" s="22">
        <v>-3.3479E-3</v>
      </c>
      <c r="DF257" s="22">
        <v>5.9946000000000001E-3</v>
      </c>
      <c r="DG257" s="22">
        <v>7.6788999999999998E-3</v>
      </c>
      <c r="DH257" s="22">
        <v>1.21488E-2</v>
      </c>
      <c r="DI257" s="22">
        <v>7.9524999999999995E-3</v>
      </c>
      <c r="DJ257" s="22">
        <v>-7.2027999999999997E-3</v>
      </c>
      <c r="DK257" s="22">
        <v>7.0020000000000004E-3</v>
      </c>
      <c r="DL257" s="22">
        <v>8.0233000000000006E-3</v>
      </c>
      <c r="DM257" s="22">
        <v>1.70919E-2</v>
      </c>
      <c r="DN257" s="22">
        <v>2.18636E-2</v>
      </c>
      <c r="DO257" s="22">
        <v>6.8782599999999999E-2</v>
      </c>
      <c r="DP257" s="22">
        <v>8.2680199999999995E-2</v>
      </c>
      <c r="DQ257" s="22">
        <v>8.2680799999999999E-2</v>
      </c>
      <c r="DR257" s="22">
        <v>7.3351700000000006E-2</v>
      </c>
      <c r="DS257" s="22">
        <v>6.3142400000000001E-2</v>
      </c>
      <c r="DT257" s="22">
        <v>-2.5070000000000002E-4</v>
      </c>
      <c r="DU257" s="22">
        <v>-2.4707900000000001E-2</v>
      </c>
      <c r="DV257" s="22">
        <v>-2.49325E-2</v>
      </c>
      <c r="DW257" s="22">
        <v>-3.1366999999999999E-2</v>
      </c>
      <c r="DX257" s="22">
        <v>-2.44762E-2</v>
      </c>
      <c r="DY257" s="22">
        <v>-1.7376900000000001E-2</v>
      </c>
      <c r="DZ257" s="22">
        <v>-1.7180600000000001E-2</v>
      </c>
      <c r="EA257" s="22">
        <v>-1.5662300000000001E-2</v>
      </c>
      <c r="EB257" s="22">
        <v>-1.04315E-2</v>
      </c>
      <c r="EC257" s="22">
        <v>4.1324999999999999E-3</v>
      </c>
      <c r="ED257" s="22">
        <v>1.4229199999999999E-2</v>
      </c>
      <c r="EE257" s="22">
        <v>1.63914E-2</v>
      </c>
      <c r="EF257" s="22">
        <v>2.1708100000000001E-2</v>
      </c>
      <c r="EG257" s="22">
        <v>1.8323200000000001E-2</v>
      </c>
      <c r="EH257" s="22">
        <v>4.5497000000000003E-3</v>
      </c>
      <c r="EI257" s="22">
        <v>2.0059799999999999E-2</v>
      </c>
      <c r="EJ257" s="22">
        <v>2.1850600000000001E-2</v>
      </c>
      <c r="EK257" s="22">
        <v>3.1797199999999998E-2</v>
      </c>
      <c r="EL257" s="22">
        <v>3.6890399999999997E-2</v>
      </c>
      <c r="EM257" s="22">
        <v>8.4054400000000001E-2</v>
      </c>
      <c r="EN257" s="22">
        <v>9.7939600000000002E-2</v>
      </c>
      <c r="EO257" s="22">
        <v>9.7255099999999997E-2</v>
      </c>
      <c r="EP257" s="22">
        <v>8.7114800000000006E-2</v>
      </c>
      <c r="EQ257" s="22">
        <v>7.6689499999999994E-2</v>
      </c>
      <c r="ER257" s="22">
        <v>1.26432E-2</v>
      </c>
      <c r="ES257" s="22">
        <v>-1.27086E-2</v>
      </c>
      <c r="ET257" s="22">
        <v>-1.4525100000000001E-2</v>
      </c>
      <c r="EU257" s="22">
        <v>60.431609999999999</v>
      </c>
      <c r="EV257" s="22">
        <v>60.214590000000001</v>
      </c>
      <c r="EW257" s="22">
        <v>58.829790000000003</v>
      </c>
      <c r="EX257" s="22">
        <v>57.81512</v>
      </c>
      <c r="EY257" s="22">
        <v>58.379559999999998</v>
      </c>
      <c r="EZ257" s="22">
        <v>56.80639</v>
      </c>
      <c r="FA257" s="22">
        <v>56.408900000000003</v>
      </c>
      <c r="FB257" s="22">
        <v>63.95796</v>
      </c>
      <c r="FC257" s="22">
        <v>74.361140000000006</v>
      </c>
      <c r="FD257" s="22">
        <v>81.793210000000002</v>
      </c>
      <c r="FE257" s="22">
        <v>85.082440000000005</v>
      </c>
      <c r="FF257" s="22">
        <v>85.159289999999999</v>
      </c>
      <c r="FG257" s="22">
        <v>89.352450000000005</v>
      </c>
      <c r="FH257" s="22">
        <v>91.777299999999997</v>
      </c>
      <c r="FI257" s="22">
        <v>85.025440000000003</v>
      </c>
      <c r="FJ257" s="22">
        <v>84.45026</v>
      </c>
      <c r="FK257" s="22">
        <v>84.021450000000002</v>
      </c>
      <c r="FL257" s="22">
        <v>81.728960000000001</v>
      </c>
      <c r="FM257" s="22">
        <v>78.375489999999999</v>
      </c>
      <c r="FN257" s="22">
        <v>74.413570000000007</v>
      </c>
      <c r="FO257" s="22">
        <v>69.742360000000005</v>
      </c>
      <c r="FP257" s="22">
        <v>66.278970000000001</v>
      </c>
      <c r="FQ257" s="22">
        <v>65.258359999999996</v>
      </c>
      <c r="FR257" s="22">
        <v>64.056010000000001</v>
      </c>
      <c r="FS257" s="22">
        <v>0.2113659</v>
      </c>
      <c r="FT257" s="22">
        <v>9.8306000000000001E-3</v>
      </c>
      <c r="FU257" s="22">
        <v>1.5692600000000001E-2</v>
      </c>
    </row>
    <row r="258" spans="1:177" x14ac:dyDescent="0.3">
      <c r="A258" s="13" t="s">
        <v>226</v>
      </c>
      <c r="B258" s="13" t="s">
        <v>199</v>
      </c>
      <c r="C258" s="13" t="s">
        <v>264</v>
      </c>
      <c r="D258" s="34" t="s">
        <v>248</v>
      </c>
      <c r="E258" s="23" t="s">
        <v>220</v>
      </c>
      <c r="F258" s="23">
        <v>7207</v>
      </c>
      <c r="G258" s="22">
        <v>0.51805599999999996</v>
      </c>
      <c r="H258" s="22">
        <v>0.47848259999999998</v>
      </c>
      <c r="I258" s="22">
        <v>0.45015680000000002</v>
      </c>
      <c r="J258" s="22">
        <v>0.42630479999999998</v>
      </c>
      <c r="K258" s="22">
        <v>0.42121350000000002</v>
      </c>
      <c r="L258" s="22">
        <v>0.44815870000000002</v>
      </c>
      <c r="M258" s="22">
        <v>0.50365930000000003</v>
      </c>
      <c r="N258" s="22">
        <v>0.5007083</v>
      </c>
      <c r="O258" s="22">
        <v>0.41507650000000001</v>
      </c>
      <c r="P258" s="22">
        <v>0.33037420000000001</v>
      </c>
      <c r="Q258" s="22">
        <v>0.27060519999999999</v>
      </c>
      <c r="R258" s="22">
        <v>0.2416227</v>
      </c>
      <c r="S258" s="22">
        <v>0.24897830000000001</v>
      </c>
      <c r="T258" s="22">
        <v>0.28660740000000001</v>
      </c>
      <c r="U258" s="22">
        <v>0.36976039999999999</v>
      </c>
      <c r="V258" s="22">
        <v>0.46544799999999997</v>
      </c>
      <c r="W258" s="22">
        <v>0.60180690000000003</v>
      </c>
      <c r="X258" s="22">
        <v>0.71732479999999998</v>
      </c>
      <c r="Y258" s="22">
        <v>0.86887559999999997</v>
      </c>
      <c r="Z258" s="22">
        <v>0.91964190000000001</v>
      </c>
      <c r="AA258" s="22">
        <v>0.95448440000000001</v>
      </c>
      <c r="AB258" s="22">
        <v>0.89361170000000001</v>
      </c>
      <c r="AC258" s="22">
        <v>0.76490979999999997</v>
      </c>
      <c r="AD258" s="22">
        <v>0.63045370000000001</v>
      </c>
      <c r="AE258" s="22">
        <v>-7.6562500000000006E-2</v>
      </c>
      <c r="AF258" s="22">
        <v>-6.5722199999999995E-2</v>
      </c>
      <c r="AG258" s="22">
        <v>-5.3720900000000002E-2</v>
      </c>
      <c r="AH258" s="22">
        <v>-4.8768899999999997E-2</v>
      </c>
      <c r="AI258" s="22">
        <v>-4.5217500000000001E-2</v>
      </c>
      <c r="AJ258" s="22">
        <v>-3.76207E-2</v>
      </c>
      <c r="AK258" s="22">
        <v>-1.95315E-2</v>
      </c>
      <c r="AL258" s="22">
        <v>-1.77165E-2</v>
      </c>
      <c r="AM258" s="22">
        <v>-2.1860399999999999E-2</v>
      </c>
      <c r="AN258" s="22">
        <v>-2.2844900000000001E-2</v>
      </c>
      <c r="AO258" s="22">
        <v>-2.4506500000000001E-2</v>
      </c>
      <c r="AP258" s="22">
        <v>-3.6424199999999997E-2</v>
      </c>
      <c r="AQ258" s="22">
        <v>-3.8248799999999999E-2</v>
      </c>
      <c r="AR258" s="22">
        <v>-3.4883299999999999E-2</v>
      </c>
      <c r="AS258" s="22">
        <v>-2.3070799999999999E-2</v>
      </c>
      <c r="AT258" s="22">
        <v>-3.5331700000000001E-2</v>
      </c>
      <c r="AU258" s="22">
        <v>-1.3613E-3</v>
      </c>
      <c r="AV258" s="22">
        <v>1.6324499999999999E-2</v>
      </c>
      <c r="AW258" s="22">
        <v>2.2359E-2</v>
      </c>
      <c r="AX258" s="22">
        <v>1.0860099999999999E-2</v>
      </c>
      <c r="AY258" s="22">
        <v>1.6425000000000001E-3</v>
      </c>
      <c r="AZ258" s="22">
        <v>-4.51019E-2</v>
      </c>
      <c r="BA258" s="22">
        <v>-6.8789400000000001E-2</v>
      </c>
      <c r="BB258" s="22">
        <v>-6.6462199999999999E-2</v>
      </c>
      <c r="BC258" s="22">
        <v>-6.2902799999999995E-2</v>
      </c>
      <c r="BD258" s="22">
        <v>-5.3176300000000003E-2</v>
      </c>
      <c r="BE258" s="22">
        <v>-4.26852E-2</v>
      </c>
      <c r="BF258" s="22">
        <v>-3.9037000000000002E-2</v>
      </c>
      <c r="BG258" s="22">
        <v>-3.62385E-2</v>
      </c>
      <c r="BH258" s="22">
        <v>-2.9233800000000001E-2</v>
      </c>
      <c r="BI258" s="22">
        <v>-1.09754E-2</v>
      </c>
      <c r="BJ258" s="22">
        <v>-7.8367000000000003E-3</v>
      </c>
      <c r="BK258" s="22">
        <v>-1.1461900000000001E-2</v>
      </c>
      <c r="BL258" s="22">
        <v>-1.1539799999999999E-2</v>
      </c>
      <c r="BM258" s="22">
        <v>-1.22034E-2</v>
      </c>
      <c r="BN258" s="22">
        <v>-2.27288E-2</v>
      </c>
      <c r="BO258" s="22">
        <v>-2.3101E-2</v>
      </c>
      <c r="BP258" s="22">
        <v>-1.8790899999999999E-2</v>
      </c>
      <c r="BQ258" s="22">
        <v>-5.7194000000000004E-3</v>
      </c>
      <c r="BR258" s="22">
        <v>-1.7663700000000001E-2</v>
      </c>
      <c r="BS258" s="22">
        <v>1.6466999999999999E-2</v>
      </c>
      <c r="BT258" s="22">
        <v>3.4099900000000002E-2</v>
      </c>
      <c r="BU258" s="22">
        <v>3.8748100000000001E-2</v>
      </c>
      <c r="BV258" s="22">
        <v>2.6790100000000001E-2</v>
      </c>
      <c r="BW258" s="22">
        <v>1.7275800000000001E-2</v>
      </c>
      <c r="BX258" s="22">
        <v>-2.9976300000000001E-2</v>
      </c>
      <c r="BY258" s="22">
        <v>-5.45852E-2</v>
      </c>
      <c r="BZ258" s="22">
        <v>-5.40613E-2</v>
      </c>
      <c r="CA258" s="22">
        <v>-5.3442099999999999E-2</v>
      </c>
      <c r="CB258" s="22">
        <v>-4.4486999999999999E-2</v>
      </c>
      <c r="CC258" s="22">
        <v>-3.5041900000000001E-2</v>
      </c>
      <c r="CD258" s="22">
        <v>-3.2296699999999998E-2</v>
      </c>
      <c r="CE258" s="22">
        <v>-3.00197E-2</v>
      </c>
      <c r="CF258" s="22">
        <v>-2.3425100000000001E-2</v>
      </c>
      <c r="CG258" s="22">
        <v>-5.0493999999999999E-3</v>
      </c>
      <c r="CH258" s="22">
        <v>-9.9400000000000009E-4</v>
      </c>
      <c r="CI258" s="22">
        <v>-4.2599999999999999E-3</v>
      </c>
      <c r="CJ258" s="22">
        <v>-3.7100000000000002E-3</v>
      </c>
      <c r="CK258" s="22">
        <v>-3.6822999999999999E-3</v>
      </c>
      <c r="CL258" s="22">
        <v>-1.32433E-2</v>
      </c>
      <c r="CM258" s="22">
        <v>-1.26096E-2</v>
      </c>
      <c r="CN258" s="22">
        <v>-7.6452999999999998E-3</v>
      </c>
      <c r="CO258" s="22">
        <v>6.2981000000000001E-3</v>
      </c>
      <c r="CP258" s="22">
        <v>-5.4269000000000001E-3</v>
      </c>
      <c r="CQ258" s="22">
        <v>2.8814800000000002E-2</v>
      </c>
      <c r="CR258" s="22">
        <v>4.6411000000000001E-2</v>
      </c>
      <c r="CS258" s="22">
        <v>5.0099200000000003E-2</v>
      </c>
      <c r="CT258" s="22">
        <v>3.7823099999999998E-2</v>
      </c>
      <c r="CU258" s="22">
        <v>2.8103400000000001E-2</v>
      </c>
      <c r="CV258" s="22">
        <v>-1.9500300000000002E-2</v>
      </c>
      <c r="CW258" s="22">
        <v>-4.4747500000000003E-2</v>
      </c>
      <c r="CX258" s="22">
        <v>-4.5472499999999999E-2</v>
      </c>
      <c r="CY258" s="22">
        <v>-4.3981399999999997E-2</v>
      </c>
      <c r="CZ258" s="22">
        <v>-3.5797799999999998E-2</v>
      </c>
      <c r="DA258" s="22">
        <v>-2.7398700000000002E-2</v>
      </c>
      <c r="DB258" s="22">
        <v>-2.55564E-2</v>
      </c>
      <c r="DC258" s="22">
        <v>-2.38009E-2</v>
      </c>
      <c r="DD258" s="22">
        <v>-1.7616400000000001E-2</v>
      </c>
      <c r="DE258" s="22">
        <v>8.765E-4</v>
      </c>
      <c r="DF258" s="22">
        <v>5.8487000000000001E-3</v>
      </c>
      <c r="DG258" s="22">
        <v>2.9420000000000002E-3</v>
      </c>
      <c r="DH258" s="22">
        <v>4.1199000000000001E-3</v>
      </c>
      <c r="DI258" s="22">
        <v>4.8386999999999996E-3</v>
      </c>
      <c r="DJ258" s="22">
        <v>-3.7579000000000002E-3</v>
      </c>
      <c r="DK258" s="22">
        <v>-2.1183E-3</v>
      </c>
      <c r="DL258" s="22">
        <v>3.5003E-3</v>
      </c>
      <c r="DM258" s="22">
        <v>1.8315600000000001E-2</v>
      </c>
      <c r="DN258" s="22">
        <v>6.8098999999999998E-3</v>
      </c>
      <c r="DO258" s="22">
        <v>4.1162600000000001E-2</v>
      </c>
      <c r="DP258" s="22">
        <v>5.8722200000000002E-2</v>
      </c>
      <c r="DQ258" s="22">
        <v>6.1450299999999999E-2</v>
      </c>
      <c r="DR258" s="22">
        <v>4.8856200000000002E-2</v>
      </c>
      <c r="DS258" s="22">
        <v>3.8930899999999997E-2</v>
      </c>
      <c r="DT258" s="22">
        <v>-9.0243000000000007E-3</v>
      </c>
      <c r="DU258" s="22">
        <v>-3.4909799999999998E-2</v>
      </c>
      <c r="DV258" s="22">
        <v>-3.6883699999999998E-2</v>
      </c>
      <c r="DW258" s="22">
        <v>-3.03217E-2</v>
      </c>
      <c r="DX258" s="22">
        <v>-2.3251899999999999E-2</v>
      </c>
      <c r="DY258" s="22">
        <v>-1.6362999999999999E-2</v>
      </c>
      <c r="DZ258" s="22">
        <v>-1.5824399999999999E-2</v>
      </c>
      <c r="EA258" s="22">
        <v>-1.4821900000000001E-2</v>
      </c>
      <c r="EB258" s="22">
        <v>-9.2294999999999999E-3</v>
      </c>
      <c r="EC258" s="22">
        <v>9.4327000000000005E-3</v>
      </c>
      <c r="ED258" s="22">
        <v>1.5728499999999999E-2</v>
      </c>
      <c r="EE258" s="22">
        <v>1.3340400000000001E-2</v>
      </c>
      <c r="EF258" s="22">
        <v>1.5424999999999999E-2</v>
      </c>
      <c r="EG258" s="22">
        <v>1.7141799999999999E-2</v>
      </c>
      <c r="EH258" s="22">
        <v>9.9375999999999996E-3</v>
      </c>
      <c r="EI258" s="22">
        <v>1.3029499999999999E-2</v>
      </c>
      <c r="EJ258" s="22">
        <v>1.9592700000000001E-2</v>
      </c>
      <c r="EK258" s="22">
        <v>3.5666999999999997E-2</v>
      </c>
      <c r="EL258" s="22">
        <v>2.4478E-2</v>
      </c>
      <c r="EM258" s="22">
        <v>5.8990899999999999E-2</v>
      </c>
      <c r="EN258" s="22">
        <v>7.6497499999999996E-2</v>
      </c>
      <c r="EO258" s="22">
        <v>7.7839500000000006E-2</v>
      </c>
      <c r="EP258" s="22">
        <v>6.4786200000000002E-2</v>
      </c>
      <c r="EQ258" s="22">
        <v>5.45642E-2</v>
      </c>
      <c r="ER258" s="22">
        <v>6.1012999999999996E-3</v>
      </c>
      <c r="ES258" s="22">
        <v>-2.0705600000000001E-2</v>
      </c>
      <c r="ET258" s="22">
        <v>-2.4482899999999998E-2</v>
      </c>
      <c r="EU258" s="22">
        <v>60.063670000000002</v>
      </c>
      <c r="EV258" s="22">
        <v>61.042450000000002</v>
      </c>
      <c r="EW258" s="22">
        <v>60.063670000000002</v>
      </c>
      <c r="EX258" s="22">
        <v>59.042450000000002</v>
      </c>
      <c r="EY258" s="22">
        <v>59.97878</v>
      </c>
      <c r="EZ258" s="22">
        <v>58.02122</v>
      </c>
      <c r="FA258" s="22">
        <v>58.02122</v>
      </c>
      <c r="FB258" s="22">
        <v>63.936329999999998</v>
      </c>
      <c r="FC258" s="22">
        <v>69.915109999999999</v>
      </c>
      <c r="FD258" s="22">
        <v>74.957549999999998</v>
      </c>
      <c r="FE258" s="22">
        <v>77.106110000000001</v>
      </c>
      <c r="FF258" s="22">
        <v>79.233450000000005</v>
      </c>
      <c r="FG258" s="22">
        <v>84.233450000000005</v>
      </c>
      <c r="FH258" s="22">
        <v>86.275890000000004</v>
      </c>
      <c r="FI258" s="22">
        <v>73.657899999999998</v>
      </c>
      <c r="FJ258" s="22">
        <v>73.360780000000005</v>
      </c>
      <c r="FK258" s="22">
        <v>73.318340000000006</v>
      </c>
      <c r="FL258" s="22">
        <v>74.169780000000003</v>
      </c>
      <c r="FM258" s="22">
        <v>71.233450000000005</v>
      </c>
      <c r="FN258" s="22">
        <v>67.297120000000007</v>
      </c>
      <c r="FO258" s="22">
        <v>64.191000000000003</v>
      </c>
      <c r="FP258" s="22">
        <v>63.106110000000001</v>
      </c>
      <c r="FQ258" s="22">
        <v>62.084890000000001</v>
      </c>
      <c r="FR258" s="22">
        <v>62.084890000000001</v>
      </c>
      <c r="FS258" s="22">
        <v>0.26173550000000001</v>
      </c>
      <c r="FT258" s="22">
        <v>1.19968E-2</v>
      </c>
      <c r="FU258" s="22">
        <v>1.82025E-2</v>
      </c>
    </row>
    <row r="259" spans="1:177" x14ac:dyDescent="0.3">
      <c r="A259" s="13" t="s">
        <v>226</v>
      </c>
      <c r="B259" s="13" t="s">
        <v>199</v>
      </c>
      <c r="C259" s="13" t="s">
        <v>264</v>
      </c>
      <c r="D259" s="34" t="s">
        <v>248</v>
      </c>
      <c r="E259" s="23" t="s">
        <v>221</v>
      </c>
      <c r="F259" s="23">
        <v>4738</v>
      </c>
      <c r="G259" s="22">
        <v>0.62824630000000004</v>
      </c>
      <c r="H259" s="22">
        <v>0.57003959999999998</v>
      </c>
      <c r="I259" s="22">
        <v>0.53228240000000004</v>
      </c>
      <c r="J259" s="22">
        <v>0.50613799999999998</v>
      </c>
      <c r="K259" s="22">
        <v>0.49855860000000002</v>
      </c>
      <c r="L259" s="22">
        <v>0.53441269999999996</v>
      </c>
      <c r="M259" s="22">
        <v>0.56090119999999999</v>
      </c>
      <c r="N259" s="22">
        <v>0.4970715</v>
      </c>
      <c r="O259" s="22">
        <v>0.35399960000000003</v>
      </c>
      <c r="P259" s="22">
        <v>0.23337279999999999</v>
      </c>
      <c r="Q259" s="22">
        <v>0.16034519999999999</v>
      </c>
      <c r="R259" s="22">
        <v>0.12297080000000001</v>
      </c>
      <c r="S259" s="22">
        <v>0.217781</v>
      </c>
      <c r="T259" s="22">
        <v>0.32583269999999998</v>
      </c>
      <c r="U259" s="22">
        <v>0.46871990000000002</v>
      </c>
      <c r="V259" s="22">
        <v>0.67416379999999998</v>
      </c>
      <c r="W259" s="22">
        <v>0.90947259999999996</v>
      </c>
      <c r="X259" s="22">
        <v>1.0095890000000001</v>
      </c>
      <c r="Y259" s="22">
        <v>1.187675</v>
      </c>
      <c r="Z259" s="22">
        <v>1.259768</v>
      </c>
      <c r="AA259" s="22">
        <v>1.2491479999999999</v>
      </c>
      <c r="AB259" s="22">
        <v>1.136077</v>
      </c>
      <c r="AC259" s="22">
        <v>0.94945990000000002</v>
      </c>
      <c r="AD259" s="22">
        <v>0.78489679999999995</v>
      </c>
      <c r="AE259" s="22">
        <v>-7.2227700000000006E-2</v>
      </c>
      <c r="AF259" s="22">
        <v>-6.5582799999999997E-2</v>
      </c>
      <c r="AG259" s="22">
        <v>-5.4357299999999997E-2</v>
      </c>
      <c r="AH259" s="22">
        <v>-5.2385000000000001E-2</v>
      </c>
      <c r="AI259" s="22">
        <v>-4.9914699999999999E-2</v>
      </c>
      <c r="AJ259" s="22">
        <v>-4.28534E-2</v>
      </c>
      <c r="AK259" s="22">
        <v>-3.6294899999999998E-2</v>
      </c>
      <c r="AL259" s="22">
        <v>-2.1159399999999998E-2</v>
      </c>
      <c r="AM259" s="22">
        <v>-1.2463200000000001E-2</v>
      </c>
      <c r="AN259" s="22">
        <v>-7.2820999999999997E-3</v>
      </c>
      <c r="AO259" s="22">
        <v>-2.1411300000000001E-2</v>
      </c>
      <c r="AP259" s="22">
        <v>-5.15107E-2</v>
      </c>
      <c r="AQ259" s="22">
        <v>-2.3548099999999999E-2</v>
      </c>
      <c r="AR259" s="22">
        <v>-3.2370700000000002E-2</v>
      </c>
      <c r="AS259" s="22">
        <v>-3.5146799999999999E-2</v>
      </c>
      <c r="AT259" s="22">
        <v>-4.6985999999999998E-3</v>
      </c>
      <c r="AU259" s="22">
        <v>5.9876400000000003E-2</v>
      </c>
      <c r="AV259" s="22">
        <v>6.6419800000000001E-2</v>
      </c>
      <c r="AW259" s="22">
        <v>6.2179400000000003E-2</v>
      </c>
      <c r="AX259" s="22">
        <v>6.4305799999999996E-2</v>
      </c>
      <c r="AY259" s="22">
        <v>5.4226000000000003E-2</v>
      </c>
      <c r="AZ259" s="22">
        <v>-2.9992399999999999E-2</v>
      </c>
      <c r="BA259" s="22">
        <v>-4.9618799999999998E-2</v>
      </c>
      <c r="BB259" s="22">
        <v>-4.1366300000000002E-2</v>
      </c>
      <c r="BC259" s="22">
        <v>-5.5030000000000003E-2</v>
      </c>
      <c r="BD259" s="22">
        <v>-4.8825E-2</v>
      </c>
      <c r="BE259" s="22">
        <v>-3.9135900000000001E-2</v>
      </c>
      <c r="BF259" s="22">
        <v>-3.8294300000000003E-2</v>
      </c>
      <c r="BG259" s="22">
        <v>-3.6105499999999999E-2</v>
      </c>
      <c r="BH259" s="22">
        <v>-2.9940899999999999E-2</v>
      </c>
      <c r="BI259" s="22">
        <v>-2.2616399999999998E-2</v>
      </c>
      <c r="BJ259" s="22">
        <v>-6.8494000000000003E-3</v>
      </c>
      <c r="BK259" s="22">
        <v>2.6783000000000002E-3</v>
      </c>
      <c r="BL259" s="22">
        <v>9.5548999999999999E-3</v>
      </c>
      <c r="BM259" s="22">
        <v>-3.2637E-3</v>
      </c>
      <c r="BN259" s="22">
        <v>-3.0532699999999999E-2</v>
      </c>
      <c r="BO259" s="22">
        <v>-4.8600000000000002E-5</v>
      </c>
      <c r="BP259" s="22">
        <v>-7.5986999999999999E-3</v>
      </c>
      <c r="BQ259" s="22">
        <v>-9.1491999999999997E-3</v>
      </c>
      <c r="BR259" s="22">
        <v>2.2001199999999999E-2</v>
      </c>
      <c r="BS259" s="22">
        <v>8.7196399999999993E-2</v>
      </c>
      <c r="BT259" s="22">
        <v>9.37727E-2</v>
      </c>
      <c r="BU259" s="22">
        <v>8.9219199999999999E-2</v>
      </c>
      <c r="BV259" s="22">
        <v>8.9127100000000001E-2</v>
      </c>
      <c r="BW259" s="22">
        <v>7.8611E-2</v>
      </c>
      <c r="BX259" s="22">
        <v>-7.0657000000000003E-3</v>
      </c>
      <c r="BY259" s="22">
        <v>-2.8461699999999999E-2</v>
      </c>
      <c r="BZ259" s="22">
        <v>-2.3148999999999999E-2</v>
      </c>
      <c r="CA259" s="22">
        <v>-4.3118900000000002E-2</v>
      </c>
      <c r="CB259" s="22">
        <v>-3.7218599999999998E-2</v>
      </c>
      <c r="CC259" s="22">
        <v>-2.8593500000000001E-2</v>
      </c>
      <c r="CD259" s="22">
        <v>-2.85352E-2</v>
      </c>
      <c r="CE259" s="22">
        <v>-2.65414E-2</v>
      </c>
      <c r="CF259" s="22">
        <v>-2.09978E-2</v>
      </c>
      <c r="CG259" s="22">
        <v>-1.31427E-2</v>
      </c>
      <c r="CH259" s="22">
        <v>3.0617999999999999E-3</v>
      </c>
      <c r="CI259" s="22">
        <v>1.31652E-2</v>
      </c>
      <c r="CJ259" s="22">
        <v>2.1216200000000001E-2</v>
      </c>
      <c r="CK259" s="22">
        <v>9.3053000000000007E-3</v>
      </c>
      <c r="CL259" s="22">
        <v>-1.6003400000000001E-2</v>
      </c>
      <c r="CM259" s="22">
        <v>1.6226999999999998E-2</v>
      </c>
      <c r="CN259" s="22">
        <v>9.5583999999999999E-3</v>
      </c>
      <c r="CO259" s="22">
        <v>8.8567000000000003E-3</v>
      </c>
      <c r="CP259" s="22">
        <v>4.0493300000000003E-2</v>
      </c>
      <c r="CQ259" s="22">
        <v>0.1061182</v>
      </c>
      <c r="CR259" s="22">
        <v>0.1127172</v>
      </c>
      <c r="CS259" s="22">
        <v>0.1079468</v>
      </c>
      <c r="CT259" s="22">
        <v>0.1063182</v>
      </c>
      <c r="CU259" s="22">
        <v>9.5500000000000002E-2</v>
      </c>
      <c r="CV259" s="22">
        <v>8.8132000000000002E-3</v>
      </c>
      <c r="CW259" s="22">
        <v>-1.38084E-2</v>
      </c>
      <c r="CX259" s="22">
        <v>-1.0531799999999999E-2</v>
      </c>
      <c r="CY259" s="22">
        <v>-3.1207800000000001E-2</v>
      </c>
      <c r="CZ259" s="22">
        <v>-2.5612200000000002E-2</v>
      </c>
      <c r="DA259" s="22">
        <v>-1.80512E-2</v>
      </c>
      <c r="DB259" s="22">
        <v>-1.87761E-2</v>
      </c>
      <c r="DC259" s="22">
        <v>-1.6977200000000001E-2</v>
      </c>
      <c r="DD259" s="22">
        <v>-1.20546E-2</v>
      </c>
      <c r="DE259" s="22">
        <v>-3.669E-3</v>
      </c>
      <c r="DF259" s="22">
        <v>1.2972900000000001E-2</v>
      </c>
      <c r="DG259" s="22">
        <v>2.3652200000000002E-2</v>
      </c>
      <c r="DH259" s="22">
        <v>3.2877499999999997E-2</v>
      </c>
      <c r="DI259" s="22">
        <v>2.1874299999999999E-2</v>
      </c>
      <c r="DJ259" s="22">
        <v>-1.4741999999999999E-3</v>
      </c>
      <c r="DK259" s="22">
        <v>3.2502700000000002E-2</v>
      </c>
      <c r="DL259" s="22">
        <v>2.67154E-2</v>
      </c>
      <c r="DM259" s="22">
        <v>2.6862500000000001E-2</v>
      </c>
      <c r="DN259" s="22">
        <v>5.8985500000000003E-2</v>
      </c>
      <c r="DO259" s="22">
        <v>0.12504009999999999</v>
      </c>
      <c r="DP259" s="22">
        <v>0.13166169999999999</v>
      </c>
      <c r="DQ259" s="22">
        <v>0.1266745</v>
      </c>
      <c r="DR259" s="22">
        <v>0.1235093</v>
      </c>
      <c r="DS259" s="22">
        <v>0.112389</v>
      </c>
      <c r="DT259" s="22">
        <v>2.4692200000000001E-2</v>
      </c>
      <c r="DU259" s="22">
        <v>8.4489999999999999E-4</v>
      </c>
      <c r="DV259" s="22">
        <v>2.0853999999999998E-3</v>
      </c>
      <c r="DW259" s="22">
        <v>-1.401E-2</v>
      </c>
      <c r="DX259" s="22">
        <v>-8.8544000000000001E-3</v>
      </c>
      <c r="DY259" s="22">
        <v>-2.8297000000000001E-3</v>
      </c>
      <c r="DZ259" s="22">
        <v>-4.6854000000000002E-3</v>
      </c>
      <c r="EA259" s="22">
        <v>-3.1681000000000001E-3</v>
      </c>
      <c r="EB259" s="22">
        <v>8.5789999999999998E-4</v>
      </c>
      <c r="EC259" s="22">
        <v>1.00096E-2</v>
      </c>
      <c r="ED259" s="22">
        <v>2.7283000000000002E-2</v>
      </c>
      <c r="EE259" s="22">
        <v>3.8793599999999998E-2</v>
      </c>
      <c r="EF259" s="22">
        <v>4.9714500000000002E-2</v>
      </c>
      <c r="EG259" s="22">
        <v>4.0022000000000002E-2</v>
      </c>
      <c r="EH259" s="22">
        <v>1.9503800000000002E-2</v>
      </c>
      <c r="EI259" s="22">
        <v>5.6002200000000002E-2</v>
      </c>
      <c r="EJ259" s="22">
        <v>5.1487400000000003E-2</v>
      </c>
      <c r="EK259" s="22">
        <v>5.2860200000000003E-2</v>
      </c>
      <c r="EL259" s="22">
        <v>8.5685300000000006E-2</v>
      </c>
      <c r="EM259" s="22">
        <v>0.1523601</v>
      </c>
      <c r="EN259" s="22">
        <v>0.15901460000000001</v>
      </c>
      <c r="EO259" s="22">
        <v>0.1537142</v>
      </c>
      <c r="EP259" s="22">
        <v>0.14833060000000001</v>
      </c>
      <c r="EQ259" s="22">
        <v>0.13677400000000001</v>
      </c>
      <c r="ER259" s="22">
        <v>4.7618800000000003E-2</v>
      </c>
      <c r="ES259" s="22">
        <v>2.2002000000000001E-2</v>
      </c>
      <c r="ET259" s="22">
        <v>2.03027E-2</v>
      </c>
      <c r="EU259" s="22">
        <v>60.980289999999997</v>
      </c>
      <c r="EV259" s="22">
        <v>58.980289999999997</v>
      </c>
      <c r="EW259" s="22">
        <v>56.99015</v>
      </c>
      <c r="EX259" s="22">
        <v>55.985219999999998</v>
      </c>
      <c r="EY259" s="22">
        <v>55.995069999999998</v>
      </c>
      <c r="EZ259" s="22">
        <v>54.995069999999998</v>
      </c>
      <c r="FA259" s="22">
        <v>54.004930000000002</v>
      </c>
      <c r="FB259" s="22">
        <v>63.990139999999997</v>
      </c>
      <c r="FC259" s="22">
        <v>80.99015</v>
      </c>
      <c r="FD259" s="22">
        <v>91.985219999999998</v>
      </c>
      <c r="FE259" s="22">
        <v>96.975359999999995</v>
      </c>
      <c r="FF259" s="22">
        <v>93.995069999999998</v>
      </c>
      <c r="FG259" s="22">
        <v>96.985219999999998</v>
      </c>
      <c r="FH259" s="22">
        <v>99.980289999999997</v>
      </c>
      <c r="FI259" s="22">
        <v>101.97539999999999</v>
      </c>
      <c r="FJ259" s="22">
        <v>100.98520000000001</v>
      </c>
      <c r="FK259" s="22">
        <v>99.980289999999997</v>
      </c>
      <c r="FL259" s="22">
        <v>93</v>
      </c>
      <c r="FM259" s="22">
        <v>89.024640000000005</v>
      </c>
      <c r="FN259" s="22">
        <v>85.024640000000005</v>
      </c>
      <c r="FO259" s="22">
        <v>78.019710000000003</v>
      </c>
      <c r="FP259" s="22">
        <v>71.00985</v>
      </c>
      <c r="FQ259" s="22">
        <v>69.99015</v>
      </c>
      <c r="FR259" s="22">
        <v>66.995069999999998</v>
      </c>
      <c r="FS259" s="22">
        <v>0.3512999</v>
      </c>
      <c r="FT259" s="22">
        <v>1.66625E-2</v>
      </c>
      <c r="FU259" s="22">
        <v>2.8245200000000002E-2</v>
      </c>
    </row>
    <row r="260" spans="1:177" x14ac:dyDescent="0.3">
      <c r="A260" s="13" t="s">
        <v>226</v>
      </c>
      <c r="B260" s="13" t="s">
        <v>199</v>
      </c>
      <c r="C260" s="13" t="s">
        <v>264</v>
      </c>
      <c r="D260" s="34" t="s">
        <v>237</v>
      </c>
      <c r="E260" s="23" t="s">
        <v>219</v>
      </c>
      <c r="F260" s="23">
        <v>8834</v>
      </c>
      <c r="G260" s="22">
        <v>0.60418669999999997</v>
      </c>
      <c r="H260" s="22">
        <v>0.56479849999999998</v>
      </c>
      <c r="I260" s="22">
        <v>0.53598199999999996</v>
      </c>
      <c r="J260" s="22">
        <v>0.5272791</v>
      </c>
      <c r="K260" s="22">
        <v>0.54120420000000002</v>
      </c>
      <c r="L260" s="22">
        <v>0.61348740000000002</v>
      </c>
      <c r="M260" s="22">
        <v>0.72382279999999999</v>
      </c>
      <c r="N260" s="22">
        <v>0.73539080000000001</v>
      </c>
      <c r="O260" s="22">
        <v>0.62530229999999998</v>
      </c>
      <c r="P260" s="22">
        <v>0.50593129999999997</v>
      </c>
      <c r="Q260" s="22">
        <v>0.39726739999999999</v>
      </c>
      <c r="R260" s="22">
        <v>0.33251130000000001</v>
      </c>
      <c r="S260" s="22">
        <v>0.28888049999999998</v>
      </c>
      <c r="T260" s="22">
        <v>0.28968569999999999</v>
      </c>
      <c r="U260" s="22">
        <v>0.324077</v>
      </c>
      <c r="V260" s="22">
        <v>0.38439420000000002</v>
      </c>
      <c r="W260" s="22">
        <v>0.50849350000000004</v>
      </c>
      <c r="X260" s="22">
        <v>0.70906619999999998</v>
      </c>
      <c r="Y260" s="22">
        <v>0.89300440000000003</v>
      </c>
      <c r="Z260" s="22">
        <v>1.0084740000000001</v>
      </c>
      <c r="AA260" s="22">
        <v>0.99832160000000003</v>
      </c>
      <c r="AB260" s="22">
        <v>0.92705780000000004</v>
      </c>
      <c r="AC260" s="22">
        <v>0.80968169999999995</v>
      </c>
      <c r="AD260" s="22">
        <v>0.69320669999999995</v>
      </c>
      <c r="AE260" s="22">
        <v>-7.2699200000000005E-2</v>
      </c>
      <c r="AF260" s="22">
        <v>-7.5526300000000005E-2</v>
      </c>
      <c r="AG260" s="22">
        <v>-7.3168200000000003E-2</v>
      </c>
      <c r="AH260" s="22">
        <v>-6.2221199999999997E-2</v>
      </c>
      <c r="AI260" s="22">
        <v>-5.0080100000000002E-2</v>
      </c>
      <c r="AJ260" s="22">
        <v>-3.4338399999999998E-2</v>
      </c>
      <c r="AK260" s="22">
        <v>-2.2849499999999998E-2</v>
      </c>
      <c r="AL260" s="22">
        <v>-1.54666E-2</v>
      </c>
      <c r="AM260" s="22">
        <v>-1.0435099999999999E-2</v>
      </c>
      <c r="AN260" s="22">
        <v>-1.12304E-2</v>
      </c>
      <c r="AO260" s="22">
        <v>-2.2638200000000001E-2</v>
      </c>
      <c r="AP260" s="22">
        <v>-1.6370200000000001E-2</v>
      </c>
      <c r="AQ260" s="22">
        <v>-9.0016999999999996E-3</v>
      </c>
      <c r="AR260" s="22">
        <v>-5.4077999999999999E-3</v>
      </c>
      <c r="AS260" s="22">
        <v>1.9319999999999999E-3</v>
      </c>
      <c r="AT260" s="22">
        <v>2.6324E-3</v>
      </c>
      <c r="AU260" s="22">
        <v>1.8990400000000001E-2</v>
      </c>
      <c r="AV260" s="22">
        <v>2.5904900000000002E-2</v>
      </c>
      <c r="AW260" s="22">
        <v>2.0582900000000001E-2</v>
      </c>
      <c r="AX260" s="22">
        <v>2.06521E-2</v>
      </c>
      <c r="AY260" s="22">
        <v>1.25945E-2</v>
      </c>
      <c r="AZ260" s="22">
        <v>-1.80506E-2</v>
      </c>
      <c r="BA260" s="22">
        <v>-2.96907E-2</v>
      </c>
      <c r="BB260" s="22">
        <v>-3.11249E-2</v>
      </c>
      <c r="BC260" s="22">
        <v>-6.1852299999999999E-2</v>
      </c>
      <c r="BD260" s="22">
        <v>-6.4379400000000003E-2</v>
      </c>
      <c r="BE260" s="22">
        <v>-6.2605599999999997E-2</v>
      </c>
      <c r="BF260" s="22">
        <v>-5.28058E-2</v>
      </c>
      <c r="BG260" s="22">
        <v>-4.1422199999999999E-2</v>
      </c>
      <c r="BH260" s="22">
        <v>-2.5724E-2</v>
      </c>
      <c r="BI260" s="22">
        <v>-1.42627E-2</v>
      </c>
      <c r="BJ260" s="22">
        <v>-6.8320999999999998E-3</v>
      </c>
      <c r="BK260" s="22">
        <v>-1.8373E-3</v>
      </c>
      <c r="BL260" s="22">
        <v>-2.4922E-3</v>
      </c>
      <c r="BM260" s="22">
        <v>-1.38081E-2</v>
      </c>
      <c r="BN260" s="22">
        <v>-7.8082000000000004E-3</v>
      </c>
      <c r="BO260" s="22">
        <v>-2.5260000000000001E-4</v>
      </c>
      <c r="BP260" s="22">
        <v>3.2905E-3</v>
      </c>
      <c r="BQ260" s="22">
        <v>1.04238E-2</v>
      </c>
      <c r="BR260" s="22">
        <v>1.07809E-2</v>
      </c>
      <c r="BS260" s="22">
        <v>2.6997199999999999E-2</v>
      </c>
      <c r="BT260" s="22">
        <v>3.4088800000000002E-2</v>
      </c>
      <c r="BU260" s="22">
        <v>2.9549099999999998E-2</v>
      </c>
      <c r="BV260" s="22">
        <v>3.0422999999999999E-2</v>
      </c>
      <c r="BW260" s="22">
        <v>2.26004E-2</v>
      </c>
      <c r="BX260" s="22">
        <v>-8.3490999999999999E-3</v>
      </c>
      <c r="BY260" s="22">
        <v>-2.03844E-2</v>
      </c>
      <c r="BZ260" s="22">
        <v>-2.2171E-2</v>
      </c>
      <c r="CA260" s="22">
        <v>-5.4339800000000001E-2</v>
      </c>
      <c r="CB260" s="22">
        <v>-5.6659099999999997E-2</v>
      </c>
      <c r="CC260" s="22">
        <v>-5.5290100000000002E-2</v>
      </c>
      <c r="CD260" s="22">
        <v>-4.6284600000000002E-2</v>
      </c>
      <c r="CE260" s="22">
        <v>-3.5425699999999997E-2</v>
      </c>
      <c r="CF260" s="22">
        <v>-1.97576E-2</v>
      </c>
      <c r="CG260" s="22">
        <v>-8.3154000000000006E-3</v>
      </c>
      <c r="CH260" s="22">
        <v>-8.5190000000000005E-4</v>
      </c>
      <c r="CI260" s="22">
        <v>4.1174999999999996E-3</v>
      </c>
      <c r="CJ260" s="22">
        <v>3.5598000000000001E-3</v>
      </c>
      <c r="CK260" s="22">
        <v>-7.6923E-3</v>
      </c>
      <c r="CL260" s="22">
        <v>-1.8783000000000001E-3</v>
      </c>
      <c r="CM260" s="22">
        <v>5.8069999999999997E-3</v>
      </c>
      <c r="CN260" s="22">
        <v>9.3148999999999992E-3</v>
      </c>
      <c r="CO260" s="22">
        <v>1.6305199999999999E-2</v>
      </c>
      <c r="CP260" s="22">
        <v>1.6424500000000002E-2</v>
      </c>
      <c r="CQ260" s="22">
        <v>3.2542700000000001E-2</v>
      </c>
      <c r="CR260" s="22">
        <v>3.9756899999999998E-2</v>
      </c>
      <c r="CS260" s="22">
        <v>3.5758999999999999E-2</v>
      </c>
      <c r="CT260" s="22">
        <v>3.7190300000000003E-2</v>
      </c>
      <c r="CU260" s="22">
        <v>2.9530500000000001E-2</v>
      </c>
      <c r="CV260" s="22">
        <v>-1.6299000000000001E-3</v>
      </c>
      <c r="CW260" s="22">
        <v>-1.3938799999999999E-2</v>
      </c>
      <c r="CX260" s="22">
        <v>-1.5969500000000001E-2</v>
      </c>
      <c r="CY260" s="22">
        <v>-4.6827300000000002E-2</v>
      </c>
      <c r="CZ260" s="22">
        <v>-4.8938799999999998E-2</v>
      </c>
      <c r="DA260" s="22">
        <v>-4.7974500000000003E-2</v>
      </c>
      <c r="DB260" s="22">
        <v>-3.97635E-2</v>
      </c>
      <c r="DC260" s="22">
        <v>-2.9429199999999999E-2</v>
      </c>
      <c r="DD260" s="22">
        <v>-1.3791299999999999E-2</v>
      </c>
      <c r="DE260" s="22">
        <v>-2.3682E-3</v>
      </c>
      <c r="DF260" s="22">
        <v>5.1282999999999997E-3</v>
      </c>
      <c r="DG260" s="22">
        <v>1.0072299999999999E-2</v>
      </c>
      <c r="DH260" s="22">
        <v>9.6118000000000002E-3</v>
      </c>
      <c r="DI260" s="22">
        <v>-1.5766E-3</v>
      </c>
      <c r="DJ260" s="22">
        <v>4.0517000000000001E-3</v>
      </c>
      <c r="DK260" s="22">
        <v>1.1866700000000001E-2</v>
      </c>
      <c r="DL260" s="22">
        <v>1.53393E-2</v>
      </c>
      <c r="DM260" s="22">
        <v>2.2186600000000001E-2</v>
      </c>
      <c r="DN260" s="22">
        <v>2.20681E-2</v>
      </c>
      <c r="DO260" s="22">
        <v>3.8088200000000003E-2</v>
      </c>
      <c r="DP260" s="22">
        <v>4.5425100000000003E-2</v>
      </c>
      <c r="DQ260" s="22">
        <v>4.1968999999999999E-2</v>
      </c>
      <c r="DR260" s="22">
        <v>4.3957499999999997E-2</v>
      </c>
      <c r="DS260" s="22">
        <v>3.64605E-2</v>
      </c>
      <c r="DT260" s="22">
        <v>5.0894E-3</v>
      </c>
      <c r="DU260" s="22">
        <v>-7.4932999999999996E-3</v>
      </c>
      <c r="DV260" s="22">
        <v>-9.7681E-3</v>
      </c>
      <c r="DW260" s="22">
        <v>-3.5980400000000003E-2</v>
      </c>
      <c r="DX260" s="22">
        <v>-3.7791900000000003E-2</v>
      </c>
      <c r="DY260" s="22">
        <v>-3.7411899999999998E-2</v>
      </c>
      <c r="DZ260" s="22">
        <v>-3.0348E-2</v>
      </c>
      <c r="EA260" s="22">
        <v>-2.0771299999999999E-2</v>
      </c>
      <c r="EB260" s="22">
        <v>-5.1767999999999996E-3</v>
      </c>
      <c r="EC260" s="22">
        <v>6.2186000000000003E-3</v>
      </c>
      <c r="ED260" s="22">
        <v>1.37628E-2</v>
      </c>
      <c r="EE260" s="22">
        <v>1.8669999999999999E-2</v>
      </c>
      <c r="EF260" s="22">
        <v>1.8350000000000002E-2</v>
      </c>
      <c r="EG260" s="22">
        <v>7.2535000000000004E-3</v>
      </c>
      <c r="EH260" s="22">
        <v>1.2613600000000001E-2</v>
      </c>
      <c r="EI260" s="22">
        <v>2.06158E-2</v>
      </c>
      <c r="EJ260" s="22">
        <v>2.40375E-2</v>
      </c>
      <c r="EK260" s="22">
        <v>3.0678400000000002E-2</v>
      </c>
      <c r="EL260" s="22">
        <v>3.02165E-2</v>
      </c>
      <c r="EM260" s="22">
        <v>4.6094999999999997E-2</v>
      </c>
      <c r="EN260" s="22">
        <v>5.3608999999999997E-2</v>
      </c>
      <c r="EO260" s="22">
        <v>5.09352E-2</v>
      </c>
      <c r="EP260" s="22">
        <v>5.3728400000000003E-2</v>
      </c>
      <c r="EQ260" s="22">
        <v>4.6466399999999998E-2</v>
      </c>
      <c r="ER260" s="22">
        <v>1.4790899999999999E-2</v>
      </c>
      <c r="ES260" s="22">
        <v>1.8129999999999999E-3</v>
      </c>
      <c r="ET260" s="22">
        <v>-8.1419999999999995E-4</v>
      </c>
      <c r="EU260" s="22">
        <v>50.630299999999998</v>
      </c>
      <c r="EV260" s="22">
        <v>49.534770000000002</v>
      </c>
      <c r="EW260" s="22">
        <v>49.201509999999999</v>
      </c>
      <c r="EX260" s="22">
        <v>48.55574</v>
      </c>
      <c r="EY260" s="22">
        <v>48.260420000000003</v>
      </c>
      <c r="EZ260" s="22">
        <v>48.094009999999997</v>
      </c>
      <c r="FA260" s="22">
        <v>47.415649999999999</v>
      </c>
      <c r="FB260" s="22">
        <v>47.405630000000002</v>
      </c>
      <c r="FC260" s="22">
        <v>50.447600000000001</v>
      </c>
      <c r="FD260" s="22">
        <v>54.4651</v>
      </c>
      <c r="FE260" s="22">
        <v>58.110239999999997</v>
      </c>
      <c r="FF260" s="22">
        <v>60.96163</v>
      </c>
      <c r="FG260" s="22">
        <v>62.481830000000002</v>
      </c>
      <c r="FH260" s="22">
        <v>63.145139999999998</v>
      </c>
      <c r="FI260" s="22">
        <v>63.623530000000002</v>
      </c>
      <c r="FJ260" s="22">
        <v>63.270339999999997</v>
      </c>
      <c r="FK260" s="22">
        <v>62.080860000000001</v>
      </c>
      <c r="FL260" s="22">
        <v>60.421469999999999</v>
      </c>
      <c r="FM260" s="22">
        <v>58.496569999999998</v>
      </c>
      <c r="FN260" s="22">
        <v>55.550600000000003</v>
      </c>
      <c r="FO260" s="22">
        <v>53.409329999999997</v>
      </c>
      <c r="FP260" s="22">
        <v>52.086500000000001</v>
      </c>
      <c r="FQ260" s="22">
        <v>51.39611</v>
      </c>
      <c r="FR260" s="22">
        <v>50.477539999999998</v>
      </c>
      <c r="FS260" s="22">
        <v>0.168881</v>
      </c>
      <c r="FT260" s="22">
        <v>7.5316000000000003E-3</v>
      </c>
      <c r="FU260" s="22">
        <v>9.8822000000000007E-3</v>
      </c>
    </row>
    <row r="261" spans="1:177" x14ac:dyDescent="0.3">
      <c r="A261" s="13" t="s">
        <v>226</v>
      </c>
      <c r="B261" s="13" t="s">
        <v>199</v>
      </c>
      <c r="C261" s="13" t="s">
        <v>264</v>
      </c>
      <c r="D261" s="34" t="s">
        <v>237</v>
      </c>
      <c r="E261" s="23" t="s">
        <v>220</v>
      </c>
      <c r="F261" s="23">
        <v>5223</v>
      </c>
      <c r="G261" s="22">
        <v>0.58750539999999996</v>
      </c>
      <c r="H261" s="22">
        <v>0.5486936</v>
      </c>
      <c r="I261" s="22">
        <v>0.52346499999999996</v>
      </c>
      <c r="J261" s="22">
        <v>0.51084410000000002</v>
      </c>
      <c r="K261" s="22">
        <v>0.51661009999999996</v>
      </c>
      <c r="L261" s="22">
        <v>0.58497730000000003</v>
      </c>
      <c r="M261" s="22">
        <v>0.69375439999999999</v>
      </c>
      <c r="N261" s="22">
        <v>0.72347499999999998</v>
      </c>
      <c r="O261" s="22">
        <v>0.64399729999999999</v>
      </c>
      <c r="P261" s="22">
        <v>0.56035760000000001</v>
      </c>
      <c r="Q261" s="22">
        <v>0.47814640000000003</v>
      </c>
      <c r="R261" s="22">
        <v>0.42755549999999998</v>
      </c>
      <c r="S261" s="22">
        <v>0.39145219999999997</v>
      </c>
      <c r="T261" s="22">
        <v>0.3958333</v>
      </c>
      <c r="U261" s="22">
        <v>0.40937829999999997</v>
      </c>
      <c r="V261" s="22">
        <v>0.45100570000000001</v>
      </c>
      <c r="W261" s="22">
        <v>0.55081809999999998</v>
      </c>
      <c r="X261" s="22">
        <v>0.71427200000000002</v>
      </c>
      <c r="Y261" s="22">
        <v>0.88260209999999995</v>
      </c>
      <c r="Z261" s="22">
        <v>0.99476339999999996</v>
      </c>
      <c r="AA261" s="22">
        <v>0.98477669999999995</v>
      </c>
      <c r="AB261" s="22">
        <v>0.91213869999999997</v>
      </c>
      <c r="AC261" s="22">
        <v>0.78952739999999999</v>
      </c>
      <c r="AD261" s="22">
        <v>0.67201789999999995</v>
      </c>
      <c r="AE261" s="22">
        <v>-6.9129800000000005E-2</v>
      </c>
      <c r="AF261" s="22">
        <v>-7.3941499999999993E-2</v>
      </c>
      <c r="AG261" s="22">
        <v>-7.2542499999999996E-2</v>
      </c>
      <c r="AH261" s="22">
        <v>-6.5416500000000002E-2</v>
      </c>
      <c r="AI261" s="22">
        <v>-5.6071700000000002E-2</v>
      </c>
      <c r="AJ261" s="22">
        <v>-3.6234200000000001E-2</v>
      </c>
      <c r="AK261" s="22">
        <v>-1.6994100000000002E-2</v>
      </c>
      <c r="AL261" s="22">
        <v>-1.4038699999999999E-2</v>
      </c>
      <c r="AM261" s="22">
        <v>-5.8037000000000002E-3</v>
      </c>
      <c r="AN261" s="22">
        <v>-2.3592999999999999E-3</v>
      </c>
      <c r="AO261" s="22">
        <v>-1.46021E-2</v>
      </c>
      <c r="AP261" s="22">
        <v>-1.22243E-2</v>
      </c>
      <c r="AQ261" s="22">
        <v>-6.1656000000000002E-3</v>
      </c>
      <c r="AR261" s="22">
        <v>2.0849000000000002E-3</v>
      </c>
      <c r="AS261" s="22">
        <v>8.7022999999999996E-3</v>
      </c>
      <c r="AT261" s="22">
        <v>1.2231000000000001E-2</v>
      </c>
      <c r="AU261" s="22">
        <v>3.16764E-2</v>
      </c>
      <c r="AV261" s="22">
        <v>3.10805E-2</v>
      </c>
      <c r="AW261" s="22">
        <v>2.1234699999999999E-2</v>
      </c>
      <c r="AX261" s="22">
        <v>1.8408299999999999E-2</v>
      </c>
      <c r="AY261" s="22">
        <v>1.1683000000000001E-2</v>
      </c>
      <c r="AZ261" s="22">
        <v>-2.2632300000000001E-2</v>
      </c>
      <c r="BA261" s="22">
        <v>-4.1327000000000003E-2</v>
      </c>
      <c r="BB261" s="22">
        <v>-3.9328200000000001E-2</v>
      </c>
      <c r="BC261" s="22">
        <v>-5.6663400000000003E-2</v>
      </c>
      <c r="BD261" s="22">
        <v>-6.0985400000000002E-2</v>
      </c>
      <c r="BE261" s="22">
        <v>-6.0185000000000002E-2</v>
      </c>
      <c r="BF261" s="22">
        <v>-5.4023700000000001E-2</v>
      </c>
      <c r="BG261" s="22">
        <v>-4.5880299999999999E-2</v>
      </c>
      <c r="BH261" s="22">
        <v>-2.61324E-2</v>
      </c>
      <c r="BI261" s="22">
        <v>-6.7723999999999996E-3</v>
      </c>
      <c r="BJ261" s="22">
        <v>-3.3909999999999999E-3</v>
      </c>
      <c r="BK261" s="22">
        <v>4.9055000000000001E-3</v>
      </c>
      <c r="BL261" s="22">
        <v>8.7150999999999999E-3</v>
      </c>
      <c r="BM261" s="22">
        <v>-3.4374000000000002E-3</v>
      </c>
      <c r="BN261" s="22">
        <v>-1.2481E-3</v>
      </c>
      <c r="BO261" s="22">
        <v>4.9353000000000001E-3</v>
      </c>
      <c r="BP261" s="22">
        <v>1.32216E-2</v>
      </c>
      <c r="BQ261" s="22">
        <v>1.9205099999999999E-2</v>
      </c>
      <c r="BR261" s="22">
        <v>2.2461499999999999E-2</v>
      </c>
      <c r="BS261" s="22">
        <v>4.1258700000000002E-2</v>
      </c>
      <c r="BT261" s="22">
        <v>4.1344100000000002E-2</v>
      </c>
      <c r="BU261" s="22">
        <v>3.27864E-2</v>
      </c>
      <c r="BV261" s="22">
        <v>3.09666E-2</v>
      </c>
      <c r="BW261" s="22">
        <v>2.51509E-2</v>
      </c>
      <c r="BX261" s="22">
        <v>-1.01254E-2</v>
      </c>
      <c r="BY261" s="22">
        <v>-2.94665E-2</v>
      </c>
      <c r="BZ261" s="22">
        <v>-2.8200099999999999E-2</v>
      </c>
      <c r="CA261" s="22">
        <v>-4.8029299999999997E-2</v>
      </c>
      <c r="CB261" s="22">
        <v>-5.2012099999999999E-2</v>
      </c>
      <c r="CC261" s="22">
        <v>-5.16263E-2</v>
      </c>
      <c r="CD261" s="22">
        <v>-4.6133100000000003E-2</v>
      </c>
      <c r="CE261" s="22">
        <v>-3.8821899999999999E-2</v>
      </c>
      <c r="CF261" s="22">
        <v>-1.9135900000000001E-2</v>
      </c>
      <c r="CG261" s="22">
        <v>3.0709999999999998E-4</v>
      </c>
      <c r="CH261" s="22">
        <v>3.9836000000000003E-3</v>
      </c>
      <c r="CI261" s="22">
        <v>1.23226E-2</v>
      </c>
      <c r="CJ261" s="22">
        <v>1.6385199999999999E-2</v>
      </c>
      <c r="CK261" s="22">
        <v>4.2951999999999999E-3</v>
      </c>
      <c r="CL261" s="22">
        <v>6.3540000000000003E-3</v>
      </c>
      <c r="CM261" s="22">
        <v>1.2623799999999999E-2</v>
      </c>
      <c r="CN261" s="22">
        <v>2.09348E-2</v>
      </c>
      <c r="CO261" s="22">
        <v>2.6479300000000001E-2</v>
      </c>
      <c r="CP261" s="22">
        <v>2.95471E-2</v>
      </c>
      <c r="CQ261" s="22">
        <v>4.7895399999999998E-2</v>
      </c>
      <c r="CR261" s="22">
        <v>4.8452599999999998E-2</v>
      </c>
      <c r="CS261" s="22">
        <v>4.07871E-2</v>
      </c>
      <c r="CT261" s="22">
        <v>3.9664400000000002E-2</v>
      </c>
      <c r="CU261" s="22">
        <v>3.4478700000000001E-2</v>
      </c>
      <c r="CV261" s="22">
        <v>-1.4630999999999999E-3</v>
      </c>
      <c r="CW261" s="22">
        <v>-2.1251900000000001E-2</v>
      </c>
      <c r="CX261" s="22">
        <v>-2.0492799999999999E-2</v>
      </c>
      <c r="CY261" s="22">
        <v>-3.9395199999999998E-2</v>
      </c>
      <c r="CZ261" s="22">
        <v>-4.3038699999999999E-2</v>
      </c>
      <c r="DA261" s="22">
        <v>-4.3067599999999998E-2</v>
      </c>
      <c r="DB261" s="22">
        <v>-3.8242499999999999E-2</v>
      </c>
      <c r="DC261" s="22">
        <v>-3.1763399999999997E-2</v>
      </c>
      <c r="DD261" s="22">
        <v>-1.21394E-2</v>
      </c>
      <c r="DE261" s="22">
        <v>7.3866000000000001E-3</v>
      </c>
      <c r="DF261" s="22">
        <v>1.1358099999999999E-2</v>
      </c>
      <c r="DG261" s="22">
        <v>1.9739699999999999E-2</v>
      </c>
      <c r="DH261" s="22">
        <v>2.4055300000000002E-2</v>
      </c>
      <c r="DI261" s="22">
        <v>1.20278E-2</v>
      </c>
      <c r="DJ261" s="22">
        <v>1.39562E-2</v>
      </c>
      <c r="DK261" s="22">
        <v>2.0312299999999998E-2</v>
      </c>
      <c r="DL261" s="22">
        <v>2.8648E-2</v>
      </c>
      <c r="DM261" s="22">
        <v>3.3753600000000002E-2</v>
      </c>
      <c r="DN261" s="22">
        <v>3.66328E-2</v>
      </c>
      <c r="DO261" s="22">
        <v>5.4531999999999997E-2</v>
      </c>
      <c r="DP261" s="22">
        <v>5.5561100000000002E-2</v>
      </c>
      <c r="DQ261" s="22">
        <v>4.8787799999999999E-2</v>
      </c>
      <c r="DR261" s="22">
        <v>4.8362200000000001E-2</v>
      </c>
      <c r="DS261" s="22">
        <v>4.3806600000000001E-2</v>
      </c>
      <c r="DT261" s="22">
        <v>7.1990999999999999E-3</v>
      </c>
      <c r="DU261" s="22">
        <v>-1.3037399999999999E-2</v>
      </c>
      <c r="DV261" s="22">
        <v>-1.27855E-2</v>
      </c>
      <c r="DW261" s="22">
        <v>-2.6928899999999999E-2</v>
      </c>
      <c r="DX261" s="22">
        <v>-3.00827E-2</v>
      </c>
      <c r="DY261" s="22">
        <v>-3.07102E-2</v>
      </c>
      <c r="DZ261" s="22">
        <v>-2.68498E-2</v>
      </c>
      <c r="EA261" s="22">
        <v>-2.15721E-2</v>
      </c>
      <c r="EB261" s="22">
        <v>-2.0376000000000001E-3</v>
      </c>
      <c r="EC261" s="22">
        <v>1.76083E-2</v>
      </c>
      <c r="ED261" s="22">
        <v>2.2005799999999999E-2</v>
      </c>
      <c r="EE261" s="22">
        <v>3.0448800000000002E-2</v>
      </c>
      <c r="EF261" s="22">
        <v>3.51297E-2</v>
      </c>
      <c r="EG261" s="22">
        <v>2.3192500000000001E-2</v>
      </c>
      <c r="EH261" s="22">
        <v>2.49324E-2</v>
      </c>
      <c r="EI261" s="22">
        <v>3.1413200000000002E-2</v>
      </c>
      <c r="EJ261" s="22">
        <v>3.9784699999999999E-2</v>
      </c>
      <c r="EK261" s="22">
        <v>4.4256400000000001E-2</v>
      </c>
      <c r="EL261" s="22">
        <v>4.6863299999999997E-2</v>
      </c>
      <c r="EM261" s="22">
        <v>6.4114299999999999E-2</v>
      </c>
      <c r="EN261" s="22">
        <v>6.5824599999999997E-2</v>
      </c>
      <c r="EO261" s="22">
        <v>6.0339499999999997E-2</v>
      </c>
      <c r="EP261" s="22">
        <v>6.09204E-2</v>
      </c>
      <c r="EQ261" s="22">
        <v>5.7274499999999999E-2</v>
      </c>
      <c r="ER261" s="22">
        <v>1.9706100000000001E-2</v>
      </c>
      <c r="ES261" s="22">
        <v>-1.1769E-3</v>
      </c>
      <c r="ET261" s="22">
        <v>-1.6574999999999999E-3</v>
      </c>
      <c r="EU261" s="22">
        <v>52.460630000000002</v>
      </c>
      <c r="EV261" s="22">
        <v>51.725879999999997</v>
      </c>
      <c r="EW261" s="22">
        <v>51.193190000000001</v>
      </c>
      <c r="EX261" s="22">
        <v>50.559399999999997</v>
      </c>
      <c r="EY261" s="22">
        <v>50.48612</v>
      </c>
      <c r="EZ261" s="22">
        <v>50.071429999999999</v>
      </c>
      <c r="FA261" s="22">
        <v>49.187579999999997</v>
      </c>
      <c r="FB261" s="22">
        <v>49.266660000000002</v>
      </c>
      <c r="FC261" s="22">
        <v>52.302289999999999</v>
      </c>
      <c r="FD261" s="22">
        <v>55.939500000000002</v>
      </c>
      <c r="FE261" s="22">
        <v>59.279589999999999</v>
      </c>
      <c r="FF261" s="22">
        <v>62.270130000000002</v>
      </c>
      <c r="FG261" s="22">
        <v>63.625920000000001</v>
      </c>
      <c r="FH261" s="22">
        <v>63.865519999999997</v>
      </c>
      <c r="FI261" s="22">
        <v>64.213200000000001</v>
      </c>
      <c r="FJ261" s="22">
        <v>63.900799999999997</v>
      </c>
      <c r="FK261" s="22">
        <v>62.438890000000001</v>
      </c>
      <c r="FL261" s="22">
        <v>60.801009999999998</v>
      </c>
      <c r="FM261" s="22">
        <v>59.166379999999997</v>
      </c>
      <c r="FN261" s="22">
        <v>56.905389999999997</v>
      </c>
      <c r="FO261" s="22">
        <v>55.071530000000003</v>
      </c>
      <c r="FP261" s="22">
        <v>53.619309999999999</v>
      </c>
      <c r="FQ261" s="22">
        <v>53.066299999999998</v>
      </c>
      <c r="FR261" s="22">
        <v>52.088250000000002</v>
      </c>
      <c r="FS261" s="22">
        <v>0.21548819999999999</v>
      </c>
      <c r="FT261" s="22">
        <v>9.5721999999999995E-3</v>
      </c>
      <c r="FU261" s="22">
        <v>1.28045E-2</v>
      </c>
    </row>
    <row r="262" spans="1:177" x14ac:dyDescent="0.3">
      <c r="A262" s="13" t="s">
        <v>226</v>
      </c>
      <c r="B262" s="13" t="s">
        <v>199</v>
      </c>
      <c r="C262" s="13" t="s">
        <v>264</v>
      </c>
      <c r="D262" s="34" t="s">
        <v>237</v>
      </c>
      <c r="E262" s="23" t="s">
        <v>221</v>
      </c>
      <c r="F262" s="23">
        <v>3611</v>
      </c>
      <c r="G262" s="22">
        <v>0.62346970000000002</v>
      </c>
      <c r="H262" s="22">
        <v>0.58500490000000005</v>
      </c>
      <c r="I262" s="22">
        <v>0.55182050000000005</v>
      </c>
      <c r="J262" s="22">
        <v>0.54995700000000003</v>
      </c>
      <c r="K262" s="22">
        <v>0.57578589999999996</v>
      </c>
      <c r="L262" s="22">
        <v>0.65304969999999996</v>
      </c>
      <c r="M262" s="22">
        <v>0.76416119999999998</v>
      </c>
      <c r="N262" s="22">
        <v>0.7523282</v>
      </c>
      <c r="O262" s="22">
        <v>0.59763189999999999</v>
      </c>
      <c r="P262" s="22">
        <v>0.42757230000000002</v>
      </c>
      <c r="Q262" s="22">
        <v>0.28016930000000001</v>
      </c>
      <c r="R262" s="22">
        <v>0.194303</v>
      </c>
      <c r="S262" s="22">
        <v>0.1389465</v>
      </c>
      <c r="T262" s="22">
        <v>0.13586419999999999</v>
      </c>
      <c r="U262" s="22">
        <v>0.19766040000000001</v>
      </c>
      <c r="V262" s="22">
        <v>0.28568300000000002</v>
      </c>
      <c r="W262" s="22">
        <v>0.4444362</v>
      </c>
      <c r="X262" s="22">
        <v>0.69992160000000003</v>
      </c>
      <c r="Y262" s="22">
        <v>0.90792980000000001</v>
      </c>
      <c r="Z262" s="22">
        <v>1.0294369999999999</v>
      </c>
      <c r="AA262" s="22">
        <v>1.01878</v>
      </c>
      <c r="AB262" s="22">
        <v>0.94841279999999994</v>
      </c>
      <c r="AC262" s="22">
        <v>0.83848560000000005</v>
      </c>
      <c r="AD262" s="22">
        <v>0.72292290000000003</v>
      </c>
      <c r="AE262" s="22">
        <v>-9.8983699999999994E-2</v>
      </c>
      <c r="AF262" s="22">
        <v>-9.7850300000000001E-2</v>
      </c>
      <c r="AG262" s="22">
        <v>-9.33755E-2</v>
      </c>
      <c r="AH262" s="22">
        <v>-7.3158000000000001E-2</v>
      </c>
      <c r="AI262" s="22">
        <v>-5.4521300000000002E-2</v>
      </c>
      <c r="AJ262" s="22">
        <v>-4.3738699999999998E-2</v>
      </c>
      <c r="AK262" s="22">
        <v>-4.3932300000000001E-2</v>
      </c>
      <c r="AL262" s="22">
        <v>-2.9558899999999999E-2</v>
      </c>
      <c r="AM262" s="22">
        <v>-3.08247E-2</v>
      </c>
      <c r="AN262" s="22">
        <v>-3.6140699999999998E-2</v>
      </c>
      <c r="AO262" s="22">
        <v>-4.7072999999999997E-2</v>
      </c>
      <c r="AP262" s="22">
        <v>-3.6671599999999999E-2</v>
      </c>
      <c r="AQ262" s="22">
        <v>-2.9467400000000001E-2</v>
      </c>
      <c r="AR262" s="22">
        <v>-3.10596E-2</v>
      </c>
      <c r="AS262" s="22">
        <v>-2.3638599999999999E-2</v>
      </c>
      <c r="AT262" s="22">
        <v>-2.4989299999999999E-2</v>
      </c>
      <c r="AU262" s="22">
        <v>-1.24542E-2</v>
      </c>
      <c r="AV262" s="22">
        <v>6.3381000000000002E-3</v>
      </c>
      <c r="AW262" s="22">
        <v>6.1868000000000001E-3</v>
      </c>
      <c r="AX262" s="22">
        <v>9.6063999999999993E-3</v>
      </c>
      <c r="AY262" s="22">
        <v>-9.3800000000000003E-5</v>
      </c>
      <c r="AZ262" s="22">
        <v>-2.64117E-2</v>
      </c>
      <c r="BA262" s="22">
        <v>-2.7250300000000002E-2</v>
      </c>
      <c r="BB262" s="22">
        <v>-3.3335400000000001E-2</v>
      </c>
      <c r="BC262" s="22">
        <v>-7.9165799999999995E-2</v>
      </c>
      <c r="BD262" s="22">
        <v>-7.7904299999999996E-2</v>
      </c>
      <c r="BE262" s="22">
        <v>-7.4451799999999999E-2</v>
      </c>
      <c r="BF262" s="22">
        <v>-5.7081E-2</v>
      </c>
      <c r="BG262" s="22">
        <v>-3.9410599999999997E-2</v>
      </c>
      <c r="BH262" s="22">
        <v>-2.8744700000000001E-2</v>
      </c>
      <c r="BI262" s="22">
        <v>-2.9002500000000001E-2</v>
      </c>
      <c r="BJ262" s="22">
        <v>-1.52248E-2</v>
      </c>
      <c r="BK262" s="22">
        <v>-1.6593400000000001E-2</v>
      </c>
      <c r="BL262" s="22">
        <v>-2.2227899999999998E-2</v>
      </c>
      <c r="BM262" s="22">
        <v>-3.3114999999999999E-2</v>
      </c>
      <c r="BN262" s="22">
        <v>-2.3278799999999999E-2</v>
      </c>
      <c r="BO262" s="22">
        <v>-1.53645E-2</v>
      </c>
      <c r="BP262" s="22">
        <v>-1.70989E-2</v>
      </c>
      <c r="BQ262" s="22">
        <v>-9.5090000000000001E-3</v>
      </c>
      <c r="BR262" s="22">
        <v>-1.15724E-2</v>
      </c>
      <c r="BS262" s="22">
        <v>1.3037000000000001E-3</v>
      </c>
      <c r="BT262" s="22">
        <v>1.97728E-2</v>
      </c>
      <c r="BU262" s="22">
        <v>2.04727E-2</v>
      </c>
      <c r="BV262" s="22">
        <v>2.5231900000000002E-2</v>
      </c>
      <c r="BW262" s="22">
        <v>1.4684300000000001E-2</v>
      </c>
      <c r="BX262" s="22">
        <v>-1.12601E-2</v>
      </c>
      <c r="BY262" s="22">
        <v>-1.2532700000000001E-2</v>
      </c>
      <c r="BZ262" s="22">
        <v>-1.85273E-2</v>
      </c>
      <c r="CA262" s="22">
        <v>-6.5439899999999995E-2</v>
      </c>
      <c r="CB262" s="22">
        <v>-6.4089800000000002E-2</v>
      </c>
      <c r="CC262" s="22">
        <v>-6.1345299999999998E-2</v>
      </c>
      <c r="CD262" s="22">
        <v>-4.5946099999999997E-2</v>
      </c>
      <c r="CE262" s="22">
        <v>-2.8944999999999999E-2</v>
      </c>
      <c r="CF262" s="22">
        <v>-1.8359899999999998E-2</v>
      </c>
      <c r="CG262" s="22">
        <v>-1.86622E-2</v>
      </c>
      <c r="CH262" s="22">
        <v>-5.2970999999999999E-3</v>
      </c>
      <c r="CI262" s="22">
        <v>-6.7367E-3</v>
      </c>
      <c r="CJ262" s="22">
        <v>-1.25919E-2</v>
      </c>
      <c r="CK262" s="22">
        <v>-2.3447800000000001E-2</v>
      </c>
      <c r="CL262" s="22">
        <v>-1.4003E-2</v>
      </c>
      <c r="CM262" s="22">
        <v>-5.5967999999999999E-3</v>
      </c>
      <c r="CN262" s="22">
        <v>-7.4298000000000003E-3</v>
      </c>
      <c r="CO262" s="22">
        <v>2.7710000000000001E-4</v>
      </c>
      <c r="CP262" s="22">
        <v>-2.2799000000000001E-3</v>
      </c>
      <c r="CQ262" s="22">
        <v>1.0832400000000001E-2</v>
      </c>
      <c r="CR262" s="22">
        <v>2.9077599999999999E-2</v>
      </c>
      <c r="CS262" s="22">
        <v>3.0367000000000002E-2</v>
      </c>
      <c r="CT262" s="22">
        <v>3.6054099999999999E-2</v>
      </c>
      <c r="CU262" s="22">
        <v>2.49196E-2</v>
      </c>
      <c r="CV262" s="22">
        <v>-7.6619999999999998E-4</v>
      </c>
      <c r="CW262" s="22">
        <v>-2.3394000000000002E-3</v>
      </c>
      <c r="CX262" s="22">
        <v>-8.2713000000000005E-3</v>
      </c>
      <c r="CY262" s="22">
        <v>-5.1714099999999999E-2</v>
      </c>
      <c r="CZ262" s="22">
        <v>-5.0275300000000002E-2</v>
      </c>
      <c r="DA262" s="22">
        <v>-4.8238900000000001E-2</v>
      </c>
      <c r="DB262" s="22">
        <v>-3.48112E-2</v>
      </c>
      <c r="DC262" s="22">
        <v>-1.84794E-2</v>
      </c>
      <c r="DD262" s="22">
        <v>-7.9751000000000006E-3</v>
      </c>
      <c r="DE262" s="22">
        <v>-8.3219999999999995E-3</v>
      </c>
      <c r="DF262" s="22">
        <v>4.6306000000000003E-3</v>
      </c>
      <c r="DG262" s="22">
        <v>3.1199000000000001E-3</v>
      </c>
      <c r="DH262" s="22">
        <v>-2.9559E-3</v>
      </c>
      <c r="DI262" s="22">
        <v>-1.3780499999999999E-2</v>
      </c>
      <c r="DJ262" s="22">
        <v>-4.7272E-3</v>
      </c>
      <c r="DK262" s="22">
        <v>4.1707999999999997E-3</v>
      </c>
      <c r="DL262" s="22">
        <v>2.2393000000000001E-3</v>
      </c>
      <c r="DM262" s="22">
        <v>1.00632E-2</v>
      </c>
      <c r="DN262" s="22">
        <v>7.0125999999999999E-3</v>
      </c>
      <c r="DO262" s="22">
        <v>2.0361000000000001E-2</v>
      </c>
      <c r="DP262" s="22">
        <v>3.8382399999999997E-2</v>
      </c>
      <c r="DQ262" s="22">
        <v>4.0261400000000003E-2</v>
      </c>
      <c r="DR262" s="22">
        <v>4.6876300000000003E-2</v>
      </c>
      <c r="DS262" s="22">
        <v>3.51548E-2</v>
      </c>
      <c r="DT262" s="22">
        <v>9.7277000000000006E-3</v>
      </c>
      <c r="DU262" s="22">
        <v>7.8539000000000005E-3</v>
      </c>
      <c r="DV262" s="22">
        <v>1.9846999999999998E-3</v>
      </c>
      <c r="DW262" s="22">
        <v>-3.18962E-2</v>
      </c>
      <c r="DX262" s="22">
        <v>-3.03293E-2</v>
      </c>
      <c r="DY262" s="22">
        <v>-2.93152E-2</v>
      </c>
      <c r="DZ262" s="22">
        <v>-1.8734199999999999E-2</v>
      </c>
      <c r="EA262" s="22">
        <v>-3.3687000000000001E-3</v>
      </c>
      <c r="EB262" s="22">
        <v>7.0188999999999998E-3</v>
      </c>
      <c r="EC262" s="22">
        <v>6.6077999999999996E-3</v>
      </c>
      <c r="ED262" s="22">
        <v>1.8964700000000001E-2</v>
      </c>
      <c r="EE262" s="22">
        <v>1.73513E-2</v>
      </c>
      <c r="EF262" s="22">
        <v>1.09569E-2</v>
      </c>
      <c r="EG262" s="22">
        <v>1.775E-4</v>
      </c>
      <c r="EH262" s="22">
        <v>8.6656000000000007E-3</v>
      </c>
      <c r="EI262" s="22">
        <v>1.82738E-2</v>
      </c>
      <c r="EJ262" s="22">
        <v>1.6199999999999999E-2</v>
      </c>
      <c r="EK262" s="22">
        <v>2.4192700000000001E-2</v>
      </c>
      <c r="EL262" s="22">
        <v>2.04295E-2</v>
      </c>
      <c r="EM262" s="22">
        <v>3.4118999999999997E-2</v>
      </c>
      <c r="EN262" s="22">
        <v>5.1817099999999998E-2</v>
      </c>
      <c r="EO262" s="22">
        <v>5.45473E-2</v>
      </c>
      <c r="EP262" s="22">
        <v>6.2501699999999993E-2</v>
      </c>
      <c r="EQ262" s="22">
        <v>4.9932900000000002E-2</v>
      </c>
      <c r="ER262" s="22">
        <v>2.4879200000000001E-2</v>
      </c>
      <c r="ES262" s="22">
        <v>2.2571399999999998E-2</v>
      </c>
      <c r="ET262" s="22">
        <v>1.67928E-2</v>
      </c>
      <c r="EU262" s="22">
        <v>48.310699999999997</v>
      </c>
      <c r="EV262" s="22">
        <v>46.758029999999998</v>
      </c>
      <c r="EW262" s="22">
        <v>46.677599999999998</v>
      </c>
      <c r="EX262" s="22">
        <v>46.016669999999998</v>
      </c>
      <c r="EY262" s="22">
        <v>45.439990000000002</v>
      </c>
      <c r="EZ262" s="22">
        <v>45.588059999999999</v>
      </c>
      <c r="FA262" s="22">
        <v>45.169989999999999</v>
      </c>
      <c r="FB262" s="22">
        <v>45.047280000000001</v>
      </c>
      <c r="FC262" s="22">
        <v>48.09789</v>
      </c>
      <c r="FD262" s="22">
        <v>52.597259999999999</v>
      </c>
      <c r="FE262" s="22">
        <v>56.628970000000002</v>
      </c>
      <c r="FF262" s="22">
        <v>59.303820000000002</v>
      </c>
      <c r="FG262" s="22">
        <v>61.031950000000002</v>
      </c>
      <c r="FH262" s="22">
        <v>62.2318</v>
      </c>
      <c r="FI262" s="22">
        <v>62.875480000000003</v>
      </c>
      <c r="FJ262" s="22">
        <v>62.470529999999997</v>
      </c>
      <c r="FK262" s="22">
        <v>61.626139999999999</v>
      </c>
      <c r="FL262" s="22">
        <v>59.93927</v>
      </c>
      <c r="FM262" s="22">
        <v>57.646540000000002</v>
      </c>
      <c r="FN262" s="22">
        <v>53.832630000000002</v>
      </c>
      <c r="FO262" s="22">
        <v>51.301990000000004</v>
      </c>
      <c r="FP262" s="22">
        <v>50.143329999999999</v>
      </c>
      <c r="FQ262" s="22">
        <v>49.278910000000003</v>
      </c>
      <c r="FR262" s="22">
        <v>48.43582</v>
      </c>
      <c r="FS262" s="22">
        <v>0.26938230000000002</v>
      </c>
      <c r="FT262" s="22">
        <v>1.2026800000000001E-2</v>
      </c>
      <c r="FU262" s="22">
        <v>1.5538099999999999E-2</v>
      </c>
    </row>
    <row r="263" spans="1:177" x14ac:dyDescent="0.3">
      <c r="A263" s="13" t="s">
        <v>226</v>
      </c>
      <c r="B263" s="13" t="s">
        <v>199</v>
      </c>
      <c r="C263" s="13" t="s">
        <v>264</v>
      </c>
      <c r="D263" s="34" t="s">
        <v>249</v>
      </c>
      <c r="E263" s="23" t="s">
        <v>219</v>
      </c>
      <c r="F263" s="23">
        <v>8834</v>
      </c>
      <c r="G263" s="22">
        <v>0.64543470000000003</v>
      </c>
      <c r="H263" s="22">
        <v>0.5835342</v>
      </c>
      <c r="I263" s="22">
        <v>0.55552679999999999</v>
      </c>
      <c r="J263" s="22">
        <v>0.53928419999999999</v>
      </c>
      <c r="K263" s="22">
        <v>0.54898849999999999</v>
      </c>
      <c r="L263" s="22">
        <v>0.61659379999999997</v>
      </c>
      <c r="M263" s="22">
        <v>0.73950519999999997</v>
      </c>
      <c r="N263" s="22">
        <v>0.80100470000000001</v>
      </c>
      <c r="O263" s="22">
        <v>0.74763539999999995</v>
      </c>
      <c r="P263" s="22">
        <v>0.67282690000000001</v>
      </c>
      <c r="Q263" s="22">
        <v>0.60456759999999998</v>
      </c>
      <c r="R263" s="22">
        <v>0.55885229999999997</v>
      </c>
      <c r="S263" s="22">
        <v>0.48617769999999999</v>
      </c>
      <c r="T263" s="22">
        <v>0.52247429999999995</v>
      </c>
      <c r="U263" s="22">
        <v>0.57432170000000005</v>
      </c>
      <c r="V263" s="22">
        <v>0.64201779999999997</v>
      </c>
      <c r="W263" s="22">
        <v>0.75897570000000003</v>
      </c>
      <c r="X263" s="22">
        <v>0.93569860000000005</v>
      </c>
      <c r="Y263" s="22">
        <v>1.0828450000000001</v>
      </c>
      <c r="Z263" s="22">
        <v>1.1464529999999999</v>
      </c>
      <c r="AA263" s="22">
        <v>1.1033230000000001</v>
      </c>
      <c r="AB263" s="22">
        <v>0.99790009999999996</v>
      </c>
      <c r="AC263" s="22">
        <v>0.88739469999999998</v>
      </c>
      <c r="AD263" s="22">
        <v>0.74924460000000004</v>
      </c>
      <c r="AE263" s="22">
        <v>-4.72256E-2</v>
      </c>
      <c r="AF263" s="22">
        <v>-7.1946499999999997E-2</v>
      </c>
      <c r="AG263" s="22">
        <v>-6.1858900000000001E-2</v>
      </c>
      <c r="AH263" s="22">
        <v>-5.9081099999999998E-2</v>
      </c>
      <c r="AI263" s="22">
        <v>-5.9924199999999997E-2</v>
      </c>
      <c r="AJ263" s="22">
        <v>-4.8935100000000002E-2</v>
      </c>
      <c r="AK263" s="22">
        <v>-2.9799099999999999E-2</v>
      </c>
      <c r="AL263" s="22">
        <v>-2.9108800000000001E-2</v>
      </c>
      <c r="AM263" s="22">
        <v>-2.1523199999999999E-2</v>
      </c>
      <c r="AN263" s="22">
        <v>-2.9648999999999998E-2</v>
      </c>
      <c r="AO263" s="22">
        <v>-5.8147200000000003E-2</v>
      </c>
      <c r="AP263" s="22">
        <v>-7.3299799999999998E-2</v>
      </c>
      <c r="AQ263" s="22">
        <v>-5.2843000000000001E-2</v>
      </c>
      <c r="AR263" s="22">
        <v>-3.1283900000000003E-2</v>
      </c>
      <c r="AS263" s="22">
        <v>-2.3196000000000001E-2</v>
      </c>
      <c r="AT263" s="22">
        <v>-1.9086800000000001E-2</v>
      </c>
      <c r="AU263" s="22">
        <v>8.7095999999999996E-3</v>
      </c>
      <c r="AV263" s="22">
        <v>6.9953999999999997E-3</v>
      </c>
      <c r="AW263" s="22">
        <v>6.4495999999999998E-3</v>
      </c>
      <c r="AX263" s="22">
        <v>1.26847E-2</v>
      </c>
      <c r="AY263" s="22">
        <v>2.3868000000000001E-3</v>
      </c>
      <c r="AZ263" s="22">
        <v>-2.42781E-2</v>
      </c>
      <c r="BA263" s="22">
        <v>-1.45624E-2</v>
      </c>
      <c r="BB263" s="22">
        <v>-1.52578E-2</v>
      </c>
      <c r="BC263" s="22">
        <v>-3.0066699999999998E-2</v>
      </c>
      <c r="BD263" s="22">
        <v>-5.3680499999999999E-2</v>
      </c>
      <c r="BE263" s="22">
        <v>-4.6334300000000002E-2</v>
      </c>
      <c r="BF263" s="22">
        <v>-4.4318299999999998E-2</v>
      </c>
      <c r="BG263" s="22">
        <v>-4.57264E-2</v>
      </c>
      <c r="BH263" s="22">
        <v>-3.5318799999999997E-2</v>
      </c>
      <c r="BI263" s="22">
        <v>-1.5590100000000001E-2</v>
      </c>
      <c r="BJ263" s="22">
        <v>-1.35791E-2</v>
      </c>
      <c r="BK263" s="22">
        <v>-4.4256E-3</v>
      </c>
      <c r="BL263" s="22">
        <v>-1.1682100000000001E-2</v>
      </c>
      <c r="BM263" s="22">
        <v>-3.9254999999999998E-2</v>
      </c>
      <c r="BN263" s="22">
        <v>-5.3962999999999997E-2</v>
      </c>
      <c r="BO263" s="22">
        <v>-3.3907600000000003E-2</v>
      </c>
      <c r="BP263" s="22">
        <v>-1.15525E-2</v>
      </c>
      <c r="BQ263" s="22">
        <v>-3.4903E-3</v>
      </c>
      <c r="BR263" s="22">
        <v>4.5909999999999999E-4</v>
      </c>
      <c r="BS263" s="22">
        <v>2.86415E-2</v>
      </c>
      <c r="BT263" s="22">
        <v>2.75812E-2</v>
      </c>
      <c r="BU263" s="22">
        <v>2.76654E-2</v>
      </c>
      <c r="BV263" s="22">
        <v>3.3166399999999999E-2</v>
      </c>
      <c r="BW263" s="22">
        <v>2.3953100000000001E-2</v>
      </c>
      <c r="BX263" s="22">
        <v>-5.6800000000000002E-3</v>
      </c>
      <c r="BY263" s="22">
        <v>2.1132999999999998E-3</v>
      </c>
      <c r="BZ263" s="22">
        <v>1.282E-4</v>
      </c>
      <c r="CA263" s="22">
        <v>-1.8182400000000001E-2</v>
      </c>
      <c r="CB263" s="22">
        <v>-4.1029499999999997E-2</v>
      </c>
      <c r="CC263" s="22">
        <v>-3.5582000000000003E-2</v>
      </c>
      <c r="CD263" s="22">
        <v>-3.4093600000000002E-2</v>
      </c>
      <c r="CE263" s="22">
        <v>-3.5893099999999997E-2</v>
      </c>
      <c r="CF263" s="22">
        <v>-2.58882E-2</v>
      </c>
      <c r="CG263" s="22">
        <v>-5.7489000000000004E-3</v>
      </c>
      <c r="CH263" s="22">
        <v>-2.8232000000000001E-3</v>
      </c>
      <c r="CI263" s="22">
        <v>7.4162000000000004E-3</v>
      </c>
      <c r="CJ263" s="22">
        <v>7.6170000000000003E-4</v>
      </c>
      <c r="CK263" s="22">
        <v>-2.6170300000000001E-2</v>
      </c>
      <c r="CL263" s="22">
        <v>-4.0570500000000002E-2</v>
      </c>
      <c r="CM263" s="22">
        <v>-2.0793099999999998E-2</v>
      </c>
      <c r="CN263" s="22">
        <v>2.1134000000000001E-3</v>
      </c>
      <c r="CO263" s="22">
        <v>1.01578E-2</v>
      </c>
      <c r="CP263" s="22">
        <v>1.39965E-2</v>
      </c>
      <c r="CQ263" s="22">
        <v>4.2446200000000003E-2</v>
      </c>
      <c r="CR263" s="22">
        <v>4.1838800000000002E-2</v>
      </c>
      <c r="CS263" s="22">
        <v>4.2359399999999998E-2</v>
      </c>
      <c r="CT263" s="22">
        <v>4.7351999999999998E-2</v>
      </c>
      <c r="CU263" s="22">
        <v>3.8889899999999998E-2</v>
      </c>
      <c r="CV263" s="22">
        <v>7.2009999999999999E-3</v>
      </c>
      <c r="CW263" s="22">
        <v>1.3662799999999999E-2</v>
      </c>
      <c r="CX263" s="22">
        <v>1.0784500000000001E-2</v>
      </c>
      <c r="CY263" s="22">
        <v>-6.2982000000000003E-3</v>
      </c>
      <c r="CZ263" s="22">
        <v>-2.8378500000000001E-2</v>
      </c>
      <c r="DA263" s="22">
        <v>-2.48296E-2</v>
      </c>
      <c r="DB263" s="22">
        <v>-2.3868899999999998E-2</v>
      </c>
      <c r="DC263" s="22">
        <v>-2.6059800000000001E-2</v>
      </c>
      <c r="DD263" s="22">
        <v>-1.6457599999999999E-2</v>
      </c>
      <c r="DE263" s="22">
        <v>4.0921999999999998E-3</v>
      </c>
      <c r="DF263" s="22">
        <v>7.9325999999999997E-3</v>
      </c>
      <c r="DG263" s="22">
        <v>1.9258000000000001E-2</v>
      </c>
      <c r="DH263" s="22">
        <v>1.32055E-2</v>
      </c>
      <c r="DI263" s="22">
        <v>-1.3085599999999999E-2</v>
      </c>
      <c r="DJ263" s="22">
        <v>-2.7177900000000001E-2</v>
      </c>
      <c r="DK263" s="22">
        <v>-7.6785000000000004E-3</v>
      </c>
      <c r="DL263" s="22">
        <v>1.5779399999999999E-2</v>
      </c>
      <c r="DM263" s="22">
        <v>2.3805900000000001E-2</v>
      </c>
      <c r="DN263" s="22">
        <v>2.7533999999999999E-2</v>
      </c>
      <c r="DO263" s="22">
        <v>5.62509E-2</v>
      </c>
      <c r="DP263" s="22">
        <v>5.6096399999999998E-2</v>
      </c>
      <c r="DQ263" s="22">
        <v>5.7053399999999997E-2</v>
      </c>
      <c r="DR263" s="22">
        <v>6.1537500000000002E-2</v>
      </c>
      <c r="DS263" s="22">
        <v>5.3826699999999998E-2</v>
      </c>
      <c r="DT263" s="22">
        <v>2.0082099999999999E-2</v>
      </c>
      <c r="DU263" s="22">
        <v>2.52123E-2</v>
      </c>
      <c r="DV263" s="22">
        <v>2.1440899999999999E-2</v>
      </c>
      <c r="DW263" s="22">
        <v>1.0860699999999999E-2</v>
      </c>
      <c r="DX263" s="22">
        <v>-1.0112400000000001E-2</v>
      </c>
      <c r="DY263" s="22">
        <v>-9.3050000000000008E-3</v>
      </c>
      <c r="DZ263" s="22">
        <v>-9.1061000000000007E-3</v>
      </c>
      <c r="EA263" s="22">
        <v>-1.1861999999999999E-2</v>
      </c>
      <c r="EB263" s="22">
        <v>-2.8413000000000002E-3</v>
      </c>
      <c r="EC263" s="22">
        <v>1.83013E-2</v>
      </c>
      <c r="ED263" s="22">
        <v>2.3462299999999998E-2</v>
      </c>
      <c r="EE263" s="22">
        <v>3.6355699999999998E-2</v>
      </c>
      <c r="EF263" s="22">
        <v>3.1172399999999999E-2</v>
      </c>
      <c r="EG263" s="22">
        <v>5.8066999999999997E-3</v>
      </c>
      <c r="EH263" s="22">
        <v>-7.8411000000000002E-3</v>
      </c>
      <c r="EI263" s="22">
        <v>1.1256800000000001E-2</v>
      </c>
      <c r="EJ263" s="22">
        <v>3.5510800000000002E-2</v>
      </c>
      <c r="EK263" s="22">
        <v>4.3511599999999998E-2</v>
      </c>
      <c r="EL263" s="22">
        <v>4.7079900000000001E-2</v>
      </c>
      <c r="EM263" s="22">
        <v>7.6182799999999995E-2</v>
      </c>
      <c r="EN263" s="22">
        <v>7.6682200000000006E-2</v>
      </c>
      <c r="EO263" s="22">
        <v>7.8269199999999997E-2</v>
      </c>
      <c r="EP263" s="22">
        <v>8.20192E-2</v>
      </c>
      <c r="EQ263" s="22">
        <v>7.5393000000000002E-2</v>
      </c>
      <c r="ER263" s="22">
        <v>3.8680199999999998E-2</v>
      </c>
      <c r="ES263" s="22">
        <v>4.1888000000000002E-2</v>
      </c>
      <c r="ET263" s="22">
        <v>3.6826900000000003E-2</v>
      </c>
      <c r="EU263" s="22">
        <v>43.497439999999997</v>
      </c>
      <c r="EV263" s="22">
        <v>41.924010000000003</v>
      </c>
      <c r="EW263" s="22">
        <v>42.082410000000003</v>
      </c>
      <c r="EX263" s="22">
        <v>40.935549999999999</v>
      </c>
      <c r="EY263" s="22">
        <v>41.506509999999999</v>
      </c>
      <c r="EZ263" s="22">
        <v>41.641820000000003</v>
      </c>
      <c r="FA263" s="22">
        <v>43.065919999999998</v>
      </c>
      <c r="FB263" s="22">
        <v>43.891039999999997</v>
      </c>
      <c r="FC263" s="22">
        <v>44.505679999999998</v>
      </c>
      <c r="FD263" s="22">
        <v>46.321739999999998</v>
      </c>
      <c r="FE263" s="22">
        <v>49.848190000000002</v>
      </c>
      <c r="FF263" s="22">
        <v>51.584969999999998</v>
      </c>
      <c r="FG263" s="22">
        <v>53.992579999999997</v>
      </c>
      <c r="FH263" s="22">
        <v>56.784730000000003</v>
      </c>
      <c r="FI263" s="22">
        <v>56.668370000000003</v>
      </c>
      <c r="FJ263" s="22">
        <v>57.269820000000003</v>
      </c>
      <c r="FK263" s="22">
        <v>56.09742</v>
      </c>
      <c r="FL263" s="22">
        <v>53.862209999999997</v>
      </c>
      <c r="FM263" s="22">
        <v>51.598149999999997</v>
      </c>
      <c r="FN263" s="22">
        <v>50.770560000000003</v>
      </c>
      <c r="FO263" s="22">
        <v>50.329979999999999</v>
      </c>
      <c r="FP263" s="22">
        <v>49.733469999999997</v>
      </c>
      <c r="FQ263" s="22">
        <v>50.171579999999999</v>
      </c>
      <c r="FR263" s="22">
        <v>49.761490000000002</v>
      </c>
      <c r="FS263" s="22">
        <v>0.28247660000000002</v>
      </c>
      <c r="FT263" s="22">
        <v>1.2804299999999999E-2</v>
      </c>
      <c r="FU263" s="22">
        <v>1.9951799999999999E-2</v>
      </c>
    </row>
    <row r="264" spans="1:177" x14ac:dyDescent="0.3">
      <c r="A264" s="13" t="s">
        <v>226</v>
      </c>
      <c r="B264" s="13" t="s">
        <v>199</v>
      </c>
      <c r="C264" s="13" t="s">
        <v>264</v>
      </c>
      <c r="D264" s="34" t="s">
        <v>249</v>
      </c>
      <c r="E264" s="23" t="s">
        <v>220</v>
      </c>
      <c r="F264" s="23">
        <v>5223</v>
      </c>
      <c r="G264" s="22">
        <v>0.60797389999999996</v>
      </c>
      <c r="H264" s="22">
        <v>0.54698369999999996</v>
      </c>
      <c r="I264" s="22">
        <v>0.52619309999999997</v>
      </c>
      <c r="J264" s="22">
        <v>0.50579719999999995</v>
      </c>
      <c r="K264" s="22">
        <v>0.52130770000000004</v>
      </c>
      <c r="L264" s="22">
        <v>0.57147029999999999</v>
      </c>
      <c r="M264" s="22">
        <v>0.68240940000000005</v>
      </c>
      <c r="N264" s="22">
        <v>0.74206810000000001</v>
      </c>
      <c r="O264" s="22">
        <v>0.73615649999999999</v>
      </c>
      <c r="P264" s="22">
        <v>0.67241550000000005</v>
      </c>
      <c r="Q264" s="22">
        <v>0.63374730000000001</v>
      </c>
      <c r="R264" s="22">
        <v>0.57765979999999995</v>
      </c>
      <c r="S264" s="22">
        <v>0.50953590000000004</v>
      </c>
      <c r="T264" s="22">
        <v>0.53647290000000003</v>
      </c>
      <c r="U264" s="22">
        <v>0.57464910000000002</v>
      </c>
      <c r="V264" s="22">
        <v>0.65389120000000001</v>
      </c>
      <c r="W264" s="22">
        <v>0.72974190000000005</v>
      </c>
      <c r="X264" s="22">
        <v>0.88406759999999995</v>
      </c>
      <c r="Y264" s="22">
        <v>1.0391060000000001</v>
      </c>
      <c r="Z264" s="22">
        <v>1.1237790000000001</v>
      </c>
      <c r="AA264" s="22">
        <v>1.065285</v>
      </c>
      <c r="AB264" s="22">
        <v>0.968302</v>
      </c>
      <c r="AC264" s="22">
        <v>0.86534739999999999</v>
      </c>
      <c r="AD264" s="22">
        <v>0.71733100000000005</v>
      </c>
      <c r="AE264" s="22">
        <v>-6.3526200000000005E-2</v>
      </c>
      <c r="AF264" s="22">
        <v>-8.4303799999999998E-2</v>
      </c>
      <c r="AG264" s="22">
        <v>-7.0323899999999995E-2</v>
      </c>
      <c r="AH264" s="22">
        <v>-6.5341499999999997E-2</v>
      </c>
      <c r="AI264" s="22">
        <v>-5.4259799999999997E-2</v>
      </c>
      <c r="AJ264" s="22">
        <v>-5.4947299999999998E-2</v>
      </c>
      <c r="AK264" s="22">
        <v>-3.5040399999999999E-2</v>
      </c>
      <c r="AL264" s="22">
        <v>-5.3490000000000003E-2</v>
      </c>
      <c r="AM264" s="22">
        <v>-1.9284699999999998E-2</v>
      </c>
      <c r="AN264" s="22">
        <v>-2.4210300000000001E-2</v>
      </c>
      <c r="AO264" s="22">
        <v>-4.7978E-2</v>
      </c>
      <c r="AP264" s="22">
        <v>-6.5397399999999994E-2</v>
      </c>
      <c r="AQ264" s="22">
        <v>-4.5730100000000003E-2</v>
      </c>
      <c r="AR264" s="22">
        <v>-4.2164300000000002E-2</v>
      </c>
      <c r="AS264" s="22">
        <v>-2.8704199999999999E-2</v>
      </c>
      <c r="AT264" s="22">
        <v>-3.0368300000000001E-2</v>
      </c>
      <c r="AU264" s="22">
        <v>-5.8783000000000004E-3</v>
      </c>
      <c r="AV264" s="22">
        <v>-1.4339599999999999E-2</v>
      </c>
      <c r="AW264" s="22">
        <v>-1.1816999999999999E-2</v>
      </c>
      <c r="AX264" s="22">
        <v>8.8626E-3</v>
      </c>
      <c r="AY264" s="22">
        <v>-4.9522999999999998E-3</v>
      </c>
      <c r="AZ264" s="22">
        <v>-3.1810199999999997E-2</v>
      </c>
      <c r="BA264" s="22">
        <v>-2.6579700000000001E-2</v>
      </c>
      <c r="BB264" s="22">
        <v>-2.8164100000000001E-2</v>
      </c>
      <c r="BC264" s="22">
        <v>-4.4814100000000003E-2</v>
      </c>
      <c r="BD264" s="22">
        <v>-6.5113699999999997E-2</v>
      </c>
      <c r="BE264" s="22">
        <v>-5.3342899999999999E-2</v>
      </c>
      <c r="BF264" s="22">
        <v>-4.9261600000000003E-2</v>
      </c>
      <c r="BG264" s="22">
        <v>-3.88866E-2</v>
      </c>
      <c r="BH264" s="22">
        <v>-3.8940200000000001E-2</v>
      </c>
      <c r="BI264" s="22">
        <v>-1.8318999999999998E-2</v>
      </c>
      <c r="BJ264" s="22">
        <v>-3.54434E-2</v>
      </c>
      <c r="BK264" s="22">
        <v>8.9439999999999995E-4</v>
      </c>
      <c r="BL264" s="22">
        <v>-2.8381999999999999E-3</v>
      </c>
      <c r="BM264" s="22">
        <v>-2.5381399999999998E-2</v>
      </c>
      <c r="BN264" s="22">
        <v>-4.2782800000000003E-2</v>
      </c>
      <c r="BO264" s="22">
        <v>-2.50283E-2</v>
      </c>
      <c r="BP264" s="22">
        <v>-2.0329099999999999E-2</v>
      </c>
      <c r="BQ264" s="22">
        <v>-7.0308000000000002E-3</v>
      </c>
      <c r="BR264" s="22">
        <v>-7.7051999999999997E-3</v>
      </c>
      <c r="BS264" s="22">
        <v>1.8747900000000001E-2</v>
      </c>
      <c r="BT264" s="22">
        <v>1.14146E-2</v>
      </c>
      <c r="BU264" s="22">
        <v>1.38126E-2</v>
      </c>
      <c r="BV264" s="22">
        <v>3.4674099999999999E-2</v>
      </c>
      <c r="BW264" s="22">
        <v>2.00369E-2</v>
      </c>
      <c r="BX264" s="22">
        <v>-1.00763E-2</v>
      </c>
      <c r="BY264" s="22">
        <v>-6.0207000000000004E-3</v>
      </c>
      <c r="BZ264" s="22">
        <v>-8.7646000000000009E-3</v>
      </c>
      <c r="CA264" s="22">
        <v>-3.1854100000000003E-2</v>
      </c>
      <c r="CB264" s="22">
        <v>-5.1822699999999999E-2</v>
      </c>
      <c r="CC264" s="22">
        <v>-4.1581899999999998E-2</v>
      </c>
      <c r="CD264" s="22">
        <v>-3.8124699999999997E-2</v>
      </c>
      <c r="CE264" s="22">
        <v>-2.8239299999999998E-2</v>
      </c>
      <c r="CF264" s="22">
        <v>-2.7853599999999999E-2</v>
      </c>
      <c r="CG264" s="22">
        <v>-6.7378000000000004E-3</v>
      </c>
      <c r="CH264" s="22">
        <v>-2.29444E-2</v>
      </c>
      <c r="CI264" s="22">
        <v>1.4870299999999999E-2</v>
      </c>
      <c r="CJ264" s="22">
        <v>1.19641E-2</v>
      </c>
      <c r="CK264" s="22">
        <v>-9.7310999999999995E-3</v>
      </c>
      <c r="CL264" s="22">
        <v>-2.7119999999999998E-2</v>
      </c>
      <c r="CM264" s="22">
        <v>-1.06902E-2</v>
      </c>
      <c r="CN264" s="22">
        <v>-5.2061E-3</v>
      </c>
      <c r="CO264" s="22">
        <v>7.9801000000000004E-3</v>
      </c>
      <c r="CP264" s="22">
        <v>7.9912999999999998E-3</v>
      </c>
      <c r="CQ264" s="22">
        <v>3.58039E-2</v>
      </c>
      <c r="CR264" s="22">
        <v>2.9251900000000001E-2</v>
      </c>
      <c r="CS264" s="22">
        <v>3.1563500000000001E-2</v>
      </c>
      <c r="CT264" s="22">
        <v>5.2551100000000003E-2</v>
      </c>
      <c r="CU264" s="22">
        <v>3.73444E-2</v>
      </c>
      <c r="CV264" s="22">
        <v>4.9765E-3</v>
      </c>
      <c r="CW264" s="22">
        <v>8.2184000000000007E-3</v>
      </c>
      <c r="CX264" s="22">
        <v>4.6715000000000003E-3</v>
      </c>
      <c r="CY264" s="22">
        <v>-1.88941E-2</v>
      </c>
      <c r="CZ264" s="22">
        <v>-3.8531799999999998E-2</v>
      </c>
      <c r="DA264" s="22">
        <v>-2.9820900000000001E-2</v>
      </c>
      <c r="DB264" s="22">
        <v>-2.6987799999999999E-2</v>
      </c>
      <c r="DC264" s="22">
        <v>-1.7591900000000001E-2</v>
      </c>
      <c r="DD264" s="22">
        <v>-1.67671E-2</v>
      </c>
      <c r="DE264" s="22">
        <v>4.8434000000000003E-3</v>
      </c>
      <c r="DF264" s="22">
        <v>-1.0445299999999999E-2</v>
      </c>
      <c r="DG264" s="22">
        <v>2.8846299999999998E-2</v>
      </c>
      <c r="DH264" s="22">
        <v>2.6766399999999999E-2</v>
      </c>
      <c r="DI264" s="22">
        <v>5.9192000000000003E-3</v>
      </c>
      <c r="DJ264" s="22">
        <v>-1.14571E-2</v>
      </c>
      <c r="DK264" s="22">
        <v>3.6478000000000001E-3</v>
      </c>
      <c r="DL264" s="22">
        <v>9.9168999999999993E-3</v>
      </c>
      <c r="DM264" s="22">
        <v>2.29911E-2</v>
      </c>
      <c r="DN264" s="22">
        <v>2.3687699999999999E-2</v>
      </c>
      <c r="DO264" s="22">
        <v>5.2859900000000001E-2</v>
      </c>
      <c r="DP264" s="22">
        <v>4.7089199999999998E-2</v>
      </c>
      <c r="DQ264" s="22">
        <v>4.9314499999999997E-2</v>
      </c>
      <c r="DR264" s="22">
        <v>7.0428099999999993E-2</v>
      </c>
      <c r="DS264" s="22">
        <v>5.46518E-2</v>
      </c>
      <c r="DT264" s="22">
        <v>2.00293E-2</v>
      </c>
      <c r="DU264" s="22">
        <v>2.2457600000000001E-2</v>
      </c>
      <c r="DV264" s="22">
        <v>1.8107499999999999E-2</v>
      </c>
      <c r="DW264" s="22">
        <v>-1.8200000000000001E-4</v>
      </c>
      <c r="DX264" s="22">
        <v>-1.93417E-2</v>
      </c>
      <c r="DY264" s="22">
        <v>-1.28399E-2</v>
      </c>
      <c r="DZ264" s="22">
        <v>-1.09079E-2</v>
      </c>
      <c r="EA264" s="22">
        <v>-2.2187999999999999E-3</v>
      </c>
      <c r="EB264" s="22">
        <v>-7.5989999999999999E-4</v>
      </c>
      <c r="EC264" s="22">
        <v>2.1564799999999999E-2</v>
      </c>
      <c r="ED264" s="22">
        <v>7.6013000000000001E-3</v>
      </c>
      <c r="EE264" s="22">
        <v>4.9025399999999997E-2</v>
      </c>
      <c r="EF264" s="22">
        <v>4.8138500000000001E-2</v>
      </c>
      <c r="EG264" s="22">
        <v>2.8515800000000001E-2</v>
      </c>
      <c r="EH264" s="22">
        <v>1.1157500000000001E-2</v>
      </c>
      <c r="EI264" s="22">
        <v>2.4349699999999998E-2</v>
      </c>
      <c r="EJ264" s="22">
        <v>3.1752099999999998E-2</v>
      </c>
      <c r="EK264" s="22">
        <v>4.4664500000000003E-2</v>
      </c>
      <c r="EL264" s="22">
        <v>4.6350799999999998E-2</v>
      </c>
      <c r="EM264" s="22">
        <v>7.7486100000000002E-2</v>
      </c>
      <c r="EN264" s="22">
        <v>7.2843500000000005E-2</v>
      </c>
      <c r="EO264" s="22">
        <v>7.49441E-2</v>
      </c>
      <c r="EP264" s="22">
        <v>9.6239599999999995E-2</v>
      </c>
      <c r="EQ264" s="22">
        <v>7.9641000000000003E-2</v>
      </c>
      <c r="ER264" s="22">
        <v>4.1763099999999997E-2</v>
      </c>
      <c r="ES264" s="22">
        <v>4.3016600000000002E-2</v>
      </c>
      <c r="ET264" s="22">
        <v>3.7507100000000002E-2</v>
      </c>
      <c r="EU264" s="22">
        <v>46</v>
      </c>
      <c r="EV264" s="22">
        <v>44.023960000000002</v>
      </c>
      <c r="EW264" s="22">
        <v>45</v>
      </c>
      <c r="EX264" s="22">
        <v>43.047910000000002</v>
      </c>
      <c r="EY264" s="22">
        <v>44.023960000000002</v>
      </c>
      <c r="EZ264" s="22">
        <v>44.952089999999998</v>
      </c>
      <c r="FA264" s="22">
        <v>45.976039999999998</v>
      </c>
      <c r="FB264" s="22">
        <v>45.976039999999998</v>
      </c>
      <c r="FC264" s="22">
        <v>46.976039999999998</v>
      </c>
      <c r="FD264" s="22">
        <v>47.952089999999998</v>
      </c>
      <c r="FE264" s="22">
        <v>51.856259999999999</v>
      </c>
      <c r="FF264" s="22">
        <v>52</v>
      </c>
      <c r="FG264" s="22">
        <v>54</v>
      </c>
      <c r="FH264" s="22">
        <v>55.952089999999998</v>
      </c>
      <c r="FI264" s="22">
        <v>55.047910000000002</v>
      </c>
      <c r="FJ264" s="22">
        <v>56.071869999999997</v>
      </c>
      <c r="FK264" s="22">
        <v>54.071869999999997</v>
      </c>
      <c r="FL264" s="22">
        <v>53.071869999999997</v>
      </c>
      <c r="FM264" s="22">
        <v>52.047910000000002</v>
      </c>
      <c r="FN264" s="22">
        <v>52.047910000000002</v>
      </c>
      <c r="FO264" s="22">
        <v>52</v>
      </c>
      <c r="FP264" s="22">
        <v>50.976039999999998</v>
      </c>
      <c r="FQ264" s="22">
        <v>51.023960000000002</v>
      </c>
      <c r="FR264" s="22">
        <v>51.023960000000002</v>
      </c>
      <c r="FS264" s="22">
        <v>0.33879809999999999</v>
      </c>
      <c r="FT264" s="22">
        <v>1.55709E-2</v>
      </c>
      <c r="FU264" s="22">
        <v>2.4894599999999999E-2</v>
      </c>
    </row>
    <row r="265" spans="1:177" x14ac:dyDescent="0.3">
      <c r="A265" s="13" t="s">
        <v>226</v>
      </c>
      <c r="B265" s="13" t="s">
        <v>199</v>
      </c>
      <c r="C265" s="13" t="s">
        <v>264</v>
      </c>
      <c r="D265" s="34" t="s">
        <v>249</v>
      </c>
      <c r="E265" s="23" t="s">
        <v>221</v>
      </c>
      <c r="F265" s="23">
        <v>3611</v>
      </c>
      <c r="G265" s="22">
        <v>0.69889939999999995</v>
      </c>
      <c r="H265" s="22">
        <v>0.63753369999999998</v>
      </c>
      <c r="I265" s="22">
        <v>0.59895699999999996</v>
      </c>
      <c r="J265" s="22">
        <v>0.58671439999999997</v>
      </c>
      <c r="K265" s="22">
        <v>0.59001389999999998</v>
      </c>
      <c r="L265" s="22">
        <v>0.68284690000000003</v>
      </c>
      <c r="M265" s="22">
        <v>0.82040259999999998</v>
      </c>
      <c r="N265" s="22">
        <v>0.88327829999999996</v>
      </c>
      <c r="O265" s="22">
        <v>0.76398880000000002</v>
      </c>
      <c r="P265" s="22">
        <v>0.6741201</v>
      </c>
      <c r="Q265" s="22">
        <v>0.56701179999999995</v>
      </c>
      <c r="R265" s="22">
        <v>0.52970419999999996</v>
      </c>
      <c r="S265" s="22">
        <v>0.4455693</v>
      </c>
      <c r="T265" s="22">
        <v>0.50011870000000003</v>
      </c>
      <c r="U265" s="22">
        <v>0.57168819999999998</v>
      </c>
      <c r="V265" s="22">
        <v>0.63061160000000005</v>
      </c>
      <c r="W265" s="22">
        <v>0.80807819999999997</v>
      </c>
      <c r="X265" s="22">
        <v>1.01214</v>
      </c>
      <c r="Y265" s="22">
        <v>1.1470119999999999</v>
      </c>
      <c r="Z265" s="22">
        <v>1.1813469999999999</v>
      </c>
      <c r="AA265" s="22">
        <v>1.1596649999999999</v>
      </c>
      <c r="AB265" s="22">
        <v>1.0444929999999999</v>
      </c>
      <c r="AC265" s="22">
        <v>0.92379560000000005</v>
      </c>
      <c r="AD265" s="22">
        <v>0.79817329999999997</v>
      </c>
      <c r="AE265" s="22">
        <v>-5.44013E-2</v>
      </c>
      <c r="AF265" s="22">
        <v>-8.4483100000000005E-2</v>
      </c>
      <c r="AG265" s="22">
        <v>-7.5730900000000004E-2</v>
      </c>
      <c r="AH265" s="22">
        <v>-7.6510499999999995E-2</v>
      </c>
      <c r="AI265" s="22">
        <v>-9.0645100000000006E-2</v>
      </c>
      <c r="AJ265" s="22">
        <v>-6.0538700000000001E-2</v>
      </c>
      <c r="AK265" s="22">
        <v>-4.6467399999999999E-2</v>
      </c>
      <c r="AL265" s="22">
        <v>-2.2361499999999999E-2</v>
      </c>
      <c r="AM265" s="22">
        <v>-5.3162599999999997E-2</v>
      </c>
      <c r="AN265" s="22">
        <v>-6.6116300000000003E-2</v>
      </c>
      <c r="AO265" s="22">
        <v>-9.9202799999999994E-2</v>
      </c>
      <c r="AP265" s="22">
        <v>-0.1186142</v>
      </c>
      <c r="AQ265" s="22">
        <v>-0.10056030000000001</v>
      </c>
      <c r="AR265" s="22">
        <v>-5.0864399999999997E-2</v>
      </c>
      <c r="AS265" s="22">
        <v>-5.0378100000000002E-2</v>
      </c>
      <c r="AT265" s="22">
        <v>-3.0362900000000002E-2</v>
      </c>
      <c r="AU265" s="22">
        <v>4.4574000000000003E-3</v>
      </c>
      <c r="AV265" s="22">
        <v>5.7721999999999999E-3</v>
      </c>
      <c r="AW265" s="22">
        <v>-2.4463000000000002E-3</v>
      </c>
      <c r="AX265" s="22">
        <v>-1.3634200000000001E-2</v>
      </c>
      <c r="AY265" s="22">
        <v>-2.2961599999999999E-2</v>
      </c>
      <c r="AZ265" s="22">
        <v>-4.1220199999999999E-2</v>
      </c>
      <c r="BA265" s="22">
        <v>-1.9576300000000001E-2</v>
      </c>
      <c r="BB265" s="22">
        <v>-1.82761E-2</v>
      </c>
      <c r="BC265" s="22">
        <v>-2.14314E-2</v>
      </c>
      <c r="BD265" s="22">
        <v>-4.8582399999999998E-2</v>
      </c>
      <c r="BE265" s="22">
        <v>-4.5997499999999997E-2</v>
      </c>
      <c r="BF265" s="22">
        <v>-4.8164600000000002E-2</v>
      </c>
      <c r="BG265" s="22">
        <v>-6.3678299999999993E-2</v>
      </c>
      <c r="BH265" s="22">
        <v>-3.7078699999999999E-2</v>
      </c>
      <c r="BI265" s="22">
        <v>-2.1612300000000001E-2</v>
      </c>
      <c r="BJ265" s="22">
        <v>5.1973999999999996E-3</v>
      </c>
      <c r="BK265" s="22">
        <v>-2.3583799999999999E-2</v>
      </c>
      <c r="BL265" s="22">
        <v>-3.5354200000000002E-2</v>
      </c>
      <c r="BM265" s="22">
        <v>-6.7291199999999995E-2</v>
      </c>
      <c r="BN265" s="22">
        <v>-8.4749000000000005E-2</v>
      </c>
      <c r="BO265" s="22">
        <v>-6.5495899999999996E-2</v>
      </c>
      <c r="BP265" s="22">
        <v>-1.4261299999999999E-2</v>
      </c>
      <c r="BQ265" s="22">
        <v>-1.3645900000000001E-2</v>
      </c>
      <c r="BR265" s="22">
        <v>4.3220999999999997E-3</v>
      </c>
      <c r="BS265" s="22">
        <v>3.7127300000000002E-2</v>
      </c>
      <c r="BT265" s="22">
        <v>3.9519100000000001E-2</v>
      </c>
      <c r="BU265" s="22">
        <v>3.4227300000000002E-2</v>
      </c>
      <c r="BV265" s="22">
        <v>1.9525899999999999E-2</v>
      </c>
      <c r="BW265" s="22">
        <v>1.61806E-2</v>
      </c>
      <c r="BX265" s="22">
        <v>-8.1548999999999996E-3</v>
      </c>
      <c r="BY265" s="22">
        <v>7.5300999999999996E-3</v>
      </c>
      <c r="BZ265" s="22">
        <v>6.1256000000000001E-3</v>
      </c>
      <c r="CA265" s="22">
        <v>1.4034E-3</v>
      </c>
      <c r="CB265" s="22">
        <v>-2.3717700000000001E-2</v>
      </c>
      <c r="CC265" s="22">
        <v>-2.5404300000000001E-2</v>
      </c>
      <c r="CD265" s="22">
        <v>-2.85323E-2</v>
      </c>
      <c r="CE265" s="22">
        <v>-4.5001199999999998E-2</v>
      </c>
      <c r="CF265" s="22">
        <v>-2.0830399999999999E-2</v>
      </c>
      <c r="CG265" s="22">
        <v>-4.3977E-3</v>
      </c>
      <c r="CH265" s="22">
        <v>2.42846E-2</v>
      </c>
      <c r="CI265" s="22">
        <v>-3.0977000000000001E-3</v>
      </c>
      <c r="CJ265" s="22">
        <v>-1.40485E-2</v>
      </c>
      <c r="CK265" s="22">
        <v>-4.5189300000000002E-2</v>
      </c>
      <c r="CL265" s="22">
        <v>-6.1294099999999997E-2</v>
      </c>
      <c r="CM265" s="22">
        <v>-4.1210400000000001E-2</v>
      </c>
      <c r="CN265" s="22">
        <v>1.1089999999999999E-2</v>
      </c>
      <c r="CO265" s="22">
        <v>1.1794799999999999E-2</v>
      </c>
      <c r="CP265" s="22">
        <v>2.83448E-2</v>
      </c>
      <c r="CQ265" s="22">
        <v>5.9754300000000003E-2</v>
      </c>
      <c r="CR265" s="22">
        <v>6.2892100000000006E-2</v>
      </c>
      <c r="CS265" s="22">
        <v>5.9627300000000001E-2</v>
      </c>
      <c r="CT265" s="22">
        <v>4.24924E-2</v>
      </c>
      <c r="CU265" s="22">
        <v>4.32904E-2</v>
      </c>
      <c r="CV265" s="22">
        <v>1.47461E-2</v>
      </c>
      <c r="CW265" s="22">
        <v>2.6304000000000001E-2</v>
      </c>
      <c r="CX265" s="22">
        <v>2.3026100000000001E-2</v>
      </c>
      <c r="CY265" s="22">
        <v>2.4238200000000001E-2</v>
      </c>
      <c r="CZ265" s="22">
        <v>1.147E-3</v>
      </c>
      <c r="DA265" s="22">
        <v>-4.8110999999999996E-3</v>
      </c>
      <c r="DB265" s="22">
        <v>-8.8999999999999999E-3</v>
      </c>
      <c r="DC265" s="22">
        <v>-2.6324E-2</v>
      </c>
      <c r="DD265" s="22">
        <v>-4.5821000000000004E-3</v>
      </c>
      <c r="DE265" s="22">
        <v>1.2816900000000001E-2</v>
      </c>
      <c r="DF265" s="22">
        <v>4.3371800000000002E-2</v>
      </c>
      <c r="DG265" s="22">
        <v>1.7388500000000001E-2</v>
      </c>
      <c r="DH265" s="22">
        <v>7.2573000000000004E-3</v>
      </c>
      <c r="DI265" s="22">
        <v>-2.3087400000000001E-2</v>
      </c>
      <c r="DJ265" s="22">
        <v>-3.7839299999999999E-2</v>
      </c>
      <c r="DK265" s="22">
        <v>-1.69249E-2</v>
      </c>
      <c r="DL265" s="22">
        <v>3.64412E-2</v>
      </c>
      <c r="DM265" s="22">
        <v>3.7235400000000002E-2</v>
      </c>
      <c r="DN265" s="22">
        <v>5.2367499999999997E-2</v>
      </c>
      <c r="DO265" s="22">
        <v>8.2381399999999994E-2</v>
      </c>
      <c r="DP265" s="22">
        <v>8.6265099999999997E-2</v>
      </c>
      <c r="DQ265" s="22">
        <v>8.50273E-2</v>
      </c>
      <c r="DR265" s="22">
        <v>6.5459000000000003E-2</v>
      </c>
      <c r="DS265" s="22">
        <v>7.0400199999999996E-2</v>
      </c>
      <c r="DT265" s="22">
        <v>3.7647E-2</v>
      </c>
      <c r="DU265" s="22">
        <v>4.5077800000000001E-2</v>
      </c>
      <c r="DV265" s="22">
        <v>3.9926700000000002E-2</v>
      </c>
      <c r="DW265" s="22">
        <v>5.7208099999999998E-2</v>
      </c>
      <c r="DX265" s="22">
        <v>3.7047700000000003E-2</v>
      </c>
      <c r="DY265" s="22">
        <v>2.4922300000000001E-2</v>
      </c>
      <c r="DZ265" s="22">
        <v>1.9446000000000001E-2</v>
      </c>
      <c r="EA265" s="22">
        <v>6.4280000000000001E-4</v>
      </c>
      <c r="EB265" s="22">
        <v>1.88779E-2</v>
      </c>
      <c r="EC265" s="22">
        <v>3.76721E-2</v>
      </c>
      <c r="ED265" s="22">
        <v>7.0930699999999999E-2</v>
      </c>
      <c r="EE265" s="22">
        <v>4.6967200000000001E-2</v>
      </c>
      <c r="EF265" s="22">
        <v>3.8019299999999999E-2</v>
      </c>
      <c r="EG265" s="22">
        <v>8.8243000000000002E-3</v>
      </c>
      <c r="EH265" s="22">
        <v>-3.9741000000000004E-3</v>
      </c>
      <c r="EI265" s="22">
        <v>1.8139499999999999E-2</v>
      </c>
      <c r="EJ265" s="22">
        <v>7.3044300000000006E-2</v>
      </c>
      <c r="EK265" s="22">
        <v>7.3967699999999997E-2</v>
      </c>
      <c r="EL265" s="22">
        <v>8.7052500000000005E-2</v>
      </c>
      <c r="EM265" s="22">
        <v>0.1150513</v>
      </c>
      <c r="EN265" s="22">
        <v>0.12001199999999999</v>
      </c>
      <c r="EO265" s="22">
        <v>0.1217009</v>
      </c>
      <c r="EP265" s="22">
        <v>9.8619100000000001E-2</v>
      </c>
      <c r="EQ265" s="22">
        <v>0.1095424</v>
      </c>
      <c r="ER265" s="22">
        <v>7.0712300000000006E-2</v>
      </c>
      <c r="ES265" s="22">
        <v>7.2184300000000007E-2</v>
      </c>
      <c r="ET265" s="22">
        <v>6.4328399999999994E-2</v>
      </c>
      <c r="EU265" s="22">
        <v>39.970219999999998</v>
      </c>
      <c r="EV265" s="22">
        <v>38.964260000000003</v>
      </c>
      <c r="EW265" s="22">
        <v>37.970219999999998</v>
      </c>
      <c r="EX265" s="22">
        <v>37.958300000000001</v>
      </c>
      <c r="EY265" s="22">
        <v>37.958300000000001</v>
      </c>
      <c r="EZ265" s="22">
        <v>36.976170000000003</v>
      </c>
      <c r="FA265" s="22">
        <v>38.964260000000003</v>
      </c>
      <c r="FB265" s="22">
        <v>40.952350000000003</v>
      </c>
      <c r="FC265" s="22">
        <v>41.023829999999997</v>
      </c>
      <c r="FD265" s="22">
        <v>44.023829999999997</v>
      </c>
      <c r="FE265" s="22">
        <v>47.017870000000002</v>
      </c>
      <c r="FF265" s="22">
        <v>51</v>
      </c>
      <c r="FG265" s="22">
        <v>53.982129999999998</v>
      </c>
      <c r="FH265" s="22">
        <v>57.958300000000001</v>
      </c>
      <c r="FI265" s="22">
        <v>58.952350000000003</v>
      </c>
      <c r="FJ265" s="22">
        <v>58.958300000000001</v>
      </c>
      <c r="FK265" s="22">
        <v>58.952350000000003</v>
      </c>
      <c r="FL265" s="22">
        <v>54.976170000000003</v>
      </c>
      <c r="FM265" s="22">
        <v>50.964260000000003</v>
      </c>
      <c r="FN265" s="22">
        <v>48.970219999999998</v>
      </c>
      <c r="FO265" s="22">
        <v>47.976170000000003</v>
      </c>
      <c r="FP265" s="22">
        <v>47.982129999999998</v>
      </c>
      <c r="FQ265" s="22">
        <v>48.970219999999998</v>
      </c>
      <c r="FR265" s="22">
        <v>47.982129999999998</v>
      </c>
      <c r="FS265" s="22">
        <v>0.48483140000000002</v>
      </c>
      <c r="FT265" s="22">
        <v>2.1312899999999999E-2</v>
      </c>
      <c r="FU265" s="22">
        <v>3.2963100000000002E-2</v>
      </c>
    </row>
    <row r="266" spans="1:177" x14ac:dyDescent="0.3">
      <c r="A266" s="13" t="s">
        <v>226</v>
      </c>
      <c r="B266" s="13" t="s">
        <v>199</v>
      </c>
      <c r="C266" s="13" t="s">
        <v>264</v>
      </c>
      <c r="D266" s="34" t="s">
        <v>238</v>
      </c>
      <c r="E266" s="23" t="s">
        <v>219</v>
      </c>
      <c r="F266" s="23">
        <v>11104</v>
      </c>
      <c r="G266" s="22">
        <v>0.53497609999999995</v>
      </c>
      <c r="H266" s="22">
        <v>0.48986649999999998</v>
      </c>
      <c r="I266" s="22">
        <v>0.45929209999999998</v>
      </c>
      <c r="J266" s="22">
        <v>0.44714779999999998</v>
      </c>
      <c r="K266" s="22">
        <v>0.45084980000000002</v>
      </c>
      <c r="L266" s="22">
        <v>0.49978050000000002</v>
      </c>
      <c r="M266" s="22">
        <v>0.56861689999999998</v>
      </c>
      <c r="N266" s="22">
        <v>0.56095430000000002</v>
      </c>
      <c r="O266" s="22">
        <v>0.49431140000000001</v>
      </c>
      <c r="P266" s="22">
        <v>0.42678450000000001</v>
      </c>
      <c r="Q266" s="22">
        <v>0.34691630000000001</v>
      </c>
      <c r="R266" s="22">
        <v>0.26762799999999998</v>
      </c>
      <c r="S266" s="22">
        <v>0.2307563</v>
      </c>
      <c r="T266" s="22">
        <v>0.20952290000000001</v>
      </c>
      <c r="U266" s="22">
        <v>0.2249012</v>
      </c>
      <c r="V266" s="22">
        <v>0.28983120000000001</v>
      </c>
      <c r="W266" s="22">
        <v>0.40255340000000001</v>
      </c>
      <c r="X266" s="22">
        <v>0.56395419999999996</v>
      </c>
      <c r="Y266" s="22">
        <v>0.71937899999999999</v>
      </c>
      <c r="Z266" s="22">
        <v>0.82444919999999999</v>
      </c>
      <c r="AA266" s="22">
        <v>0.88397550000000003</v>
      </c>
      <c r="AB266" s="22">
        <v>0.8288198</v>
      </c>
      <c r="AC266" s="22">
        <v>0.72247640000000002</v>
      </c>
      <c r="AD266" s="22">
        <v>0.61092219999999997</v>
      </c>
      <c r="AE266" s="22">
        <v>-4.6307800000000003E-2</v>
      </c>
      <c r="AF266" s="22">
        <v>-5.5073200000000003E-2</v>
      </c>
      <c r="AG266" s="22">
        <v>-5.7394100000000003E-2</v>
      </c>
      <c r="AH266" s="22">
        <v>-4.7952799999999997E-2</v>
      </c>
      <c r="AI266" s="22">
        <v>-4.1036299999999998E-2</v>
      </c>
      <c r="AJ266" s="22">
        <v>-3.4103500000000002E-2</v>
      </c>
      <c r="AK266" s="22">
        <v>-3.4955899999999998E-2</v>
      </c>
      <c r="AL266" s="22">
        <v>-2.9783500000000001E-2</v>
      </c>
      <c r="AM266" s="22">
        <v>-1.94082E-2</v>
      </c>
      <c r="AN266" s="22">
        <v>-1.1054599999999999E-2</v>
      </c>
      <c r="AO266" s="22">
        <v>-1.2995400000000001E-2</v>
      </c>
      <c r="AP266" s="22">
        <v>-1.9973399999999999E-2</v>
      </c>
      <c r="AQ266" s="22">
        <v>-8.9876000000000001E-3</v>
      </c>
      <c r="AR266" s="22">
        <v>-7.0524000000000003E-3</v>
      </c>
      <c r="AS266" s="22">
        <v>-7.5093E-3</v>
      </c>
      <c r="AT266" s="22">
        <v>2.6900000000000001E-6</v>
      </c>
      <c r="AU266" s="22">
        <v>1.9698299999999998E-2</v>
      </c>
      <c r="AV266" s="22">
        <v>2.1201999999999999E-2</v>
      </c>
      <c r="AW266" s="22">
        <v>3.0136599999999999E-2</v>
      </c>
      <c r="AX266" s="22">
        <v>3.2382300000000003E-2</v>
      </c>
      <c r="AY266" s="22">
        <v>3.1174799999999999E-2</v>
      </c>
      <c r="AZ266" s="22">
        <v>2.2686999999999998E-3</v>
      </c>
      <c r="BA266" s="22">
        <v>-1.4465799999999999E-2</v>
      </c>
      <c r="BB266" s="22">
        <v>-1.4559900000000001E-2</v>
      </c>
      <c r="BC266" s="22">
        <v>-3.9035399999999998E-2</v>
      </c>
      <c r="BD266" s="22">
        <v>-4.7446500000000003E-2</v>
      </c>
      <c r="BE266" s="22">
        <v>-5.0148900000000003E-2</v>
      </c>
      <c r="BF266" s="22">
        <v>-4.1318500000000001E-2</v>
      </c>
      <c r="BG266" s="22">
        <v>-3.4758900000000002E-2</v>
      </c>
      <c r="BH266" s="22">
        <v>-2.77973E-2</v>
      </c>
      <c r="BI266" s="22">
        <v>-2.8309500000000001E-2</v>
      </c>
      <c r="BJ266" s="22">
        <v>-2.2551999999999999E-2</v>
      </c>
      <c r="BK266" s="22">
        <v>-1.23894E-2</v>
      </c>
      <c r="BL266" s="22">
        <v>-4.3480000000000003E-3</v>
      </c>
      <c r="BM266" s="22">
        <v>-6.1744E-3</v>
      </c>
      <c r="BN266" s="22">
        <v>-1.32169E-2</v>
      </c>
      <c r="BO266" s="22">
        <v>-2.1760999999999998E-3</v>
      </c>
      <c r="BP266" s="22">
        <v>-2.3460000000000001E-4</v>
      </c>
      <c r="BQ266" s="22">
        <v>-6.1010000000000003E-4</v>
      </c>
      <c r="BR266" s="22">
        <v>6.8834999999999999E-3</v>
      </c>
      <c r="BS266" s="22">
        <v>2.66307E-2</v>
      </c>
      <c r="BT266" s="22">
        <v>2.8311599999999999E-2</v>
      </c>
      <c r="BU266" s="22">
        <v>3.7338299999999998E-2</v>
      </c>
      <c r="BV266" s="22">
        <v>3.9668700000000001E-2</v>
      </c>
      <c r="BW266" s="22">
        <v>3.8647800000000003E-2</v>
      </c>
      <c r="BX266" s="22">
        <v>9.7055000000000006E-3</v>
      </c>
      <c r="BY266" s="22">
        <v>-6.6515000000000003E-3</v>
      </c>
      <c r="BZ266" s="22">
        <v>-7.8612999999999999E-3</v>
      </c>
      <c r="CA266" s="22">
        <v>-3.3998599999999997E-2</v>
      </c>
      <c r="CB266" s="22">
        <v>-4.2164199999999999E-2</v>
      </c>
      <c r="CC266" s="22">
        <v>-4.5130999999999998E-2</v>
      </c>
      <c r="CD266" s="22">
        <v>-3.6723499999999999E-2</v>
      </c>
      <c r="CE266" s="22">
        <v>-3.0411199999999999E-2</v>
      </c>
      <c r="CF266" s="22">
        <v>-2.3429700000000001E-2</v>
      </c>
      <c r="CG266" s="22">
        <v>-2.37062E-2</v>
      </c>
      <c r="CH266" s="22">
        <v>-1.75435E-2</v>
      </c>
      <c r="CI266" s="22">
        <v>-7.5281999999999996E-3</v>
      </c>
      <c r="CJ266" s="22">
        <v>2.9690000000000001E-4</v>
      </c>
      <c r="CK266" s="22">
        <v>-1.4502E-3</v>
      </c>
      <c r="CL266" s="22">
        <v>-8.5374000000000005E-3</v>
      </c>
      <c r="CM266" s="22">
        <v>2.5414999999999999E-3</v>
      </c>
      <c r="CN266" s="22">
        <v>4.4873999999999999E-3</v>
      </c>
      <c r="CO266" s="22">
        <v>4.1682999999999998E-3</v>
      </c>
      <c r="CP266" s="22">
        <v>1.16492E-2</v>
      </c>
      <c r="CQ266" s="22">
        <v>3.1432099999999998E-2</v>
      </c>
      <c r="CR266" s="22">
        <v>3.32357E-2</v>
      </c>
      <c r="CS266" s="22">
        <v>4.2326099999999998E-2</v>
      </c>
      <c r="CT266" s="22">
        <v>4.4715299999999999E-2</v>
      </c>
      <c r="CU266" s="22">
        <v>4.3823599999999997E-2</v>
      </c>
      <c r="CV266" s="22">
        <v>1.48562E-2</v>
      </c>
      <c r="CW266" s="22">
        <v>-1.2392E-3</v>
      </c>
      <c r="CX266" s="22">
        <v>-3.2217999999999999E-3</v>
      </c>
      <c r="CY266" s="22">
        <v>-2.8961799999999999E-2</v>
      </c>
      <c r="CZ266" s="22">
        <v>-3.6881999999999998E-2</v>
      </c>
      <c r="DA266" s="22">
        <v>-4.0113000000000003E-2</v>
      </c>
      <c r="DB266" s="22">
        <v>-3.21286E-2</v>
      </c>
      <c r="DC266" s="22">
        <v>-2.6063599999999999E-2</v>
      </c>
      <c r="DD266" s="22">
        <v>-1.9062099999999998E-2</v>
      </c>
      <c r="DE266" s="22">
        <v>-1.9102899999999999E-2</v>
      </c>
      <c r="DF266" s="22">
        <v>-1.2534999999999999E-2</v>
      </c>
      <c r="DG266" s="22">
        <v>-2.6670000000000001E-3</v>
      </c>
      <c r="DH266" s="22">
        <v>4.9417999999999997E-3</v>
      </c>
      <c r="DI266" s="22">
        <v>3.274E-3</v>
      </c>
      <c r="DJ266" s="22">
        <v>-3.8578000000000002E-3</v>
      </c>
      <c r="DK266" s="22">
        <v>7.2591000000000001E-3</v>
      </c>
      <c r="DL266" s="22">
        <v>9.2093999999999995E-3</v>
      </c>
      <c r="DM266" s="22">
        <v>8.9467000000000001E-3</v>
      </c>
      <c r="DN266" s="22">
        <v>1.64148E-2</v>
      </c>
      <c r="DO266" s="22">
        <v>3.6233500000000002E-2</v>
      </c>
      <c r="DP266" s="22">
        <v>3.8159899999999997E-2</v>
      </c>
      <c r="DQ266" s="22">
        <v>4.7314000000000002E-2</v>
      </c>
      <c r="DR266" s="22">
        <v>4.9761899999999998E-2</v>
      </c>
      <c r="DS266" s="22">
        <v>4.8999300000000003E-2</v>
      </c>
      <c r="DT266" s="22">
        <v>2.0007E-2</v>
      </c>
      <c r="DU266" s="22">
        <v>4.1729999999999996E-3</v>
      </c>
      <c r="DV266" s="22">
        <v>1.4177E-3</v>
      </c>
      <c r="DW266" s="22">
        <v>-2.1689400000000001E-2</v>
      </c>
      <c r="DX266" s="22">
        <v>-2.9255199999999999E-2</v>
      </c>
      <c r="DY266" s="22">
        <v>-3.2867800000000003E-2</v>
      </c>
      <c r="DZ266" s="22">
        <v>-2.5494200000000002E-2</v>
      </c>
      <c r="EA266" s="22">
        <v>-1.97862E-2</v>
      </c>
      <c r="EB266" s="22">
        <v>-1.2755900000000001E-2</v>
      </c>
      <c r="EC266" s="22">
        <v>-1.2456399999999999E-2</v>
      </c>
      <c r="ED266" s="22">
        <v>-5.3035000000000001E-3</v>
      </c>
      <c r="EE266" s="22">
        <v>4.3517E-3</v>
      </c>
      <c r="EF266" s="22">
        <v>1.16484E-2</v>
      </c>
      <c r="EG266" s="22">
        <v>1.0095E-2</v>
      </c>
      <c r="EH266" s="22">
        <v>2.8987000000000001E-3</v>
      </c>
      <c r="EI266" s="22">
        <v>1.4070600000000001E-2</v>
      </c>
      <c r="EJ266" s="22">
        <v>1.6027199999999998E-2</v>
      </c>
      <c r="EK266" s="22">
        <v>1.58459E-2</v>
      </c>
      <c r="EL266" s="22">
        <v>2.32956E-2</v>
      </c>
      <c r="EM266" s="22">
        <v>4.3166000000000003E-2</v>
      </c>
      <c r="EN266" s="22">
        <v>4.5269499999999997E-2</v>
      </c>
      <c r="EO266" s="22">
        <v>5.4515599999999997E-2</v>
      </c>
      <c r="EP266" s="22">
        <v>5.7048399999999999E-2</v>
      </c>
      <c r="EQ266" s="22">
        <v>5.6472300000000003E-2</v>
      </c>
      <c r="ER266" s="22">
        <v>2.7443800000000001E-2</v>
      </c>
      <c r="ES266" s="22">
        <v>1.1987299999999999E-2</v>
      </c>
      <c r="ET266" s="22">
        <v>8.1162999999999999E-3</v>
      </c>
      <c r="EU266" s="22">
        <v>56.404640000000001</v>
      </c>
      <c r="EV266" s="22">
        <v>56.024679999999996</v>
      </c>
      <c r="EW266" s="22">
        <v>55.796979999999998</v>
      </c>
      <c r="EX266" s="22">
        <v>55.395620000000001</v>
      </c>
      <c r="EY266" s="22">
        <v>55.395069999999997</v>
      </c>
      <c r="EZ266" s="22">
        <v>54.975029999999997</v>
      </c>
      <c r="FA266" s="22">
        <v>54.9771</v>
      </c>
      <c r="FB266" s="22">
        <v>55.957830000000001</v>
      </c>
      <c r="FC266" s="22">
        <v>57.616970000000002</v>
      </c>
      <c r="FD266" s="22">
        <v>59.480310000000003</v>
      </c>
      <c r="FE266" s="22">
        <v>61.642510000000001</v>
      </c>
      <c r="FF266" s="22">
        <v>64.251279999999994</v>
      </c>
      <c r="FG266" s="22">
        <v>65.810739999999996</v>
      </c>
      <c r="FH266" s="22">
        <v>66.712209999999999</v>
      </c>
      <c r="FI266" s="22">
        <v>67.377070000000003</v>
      </c>
      <c r="FJ266" s="22">
        <v>67.26361</v>
      </c>
      <c r="FK266" s="22">
        <v>66.512540000000001</v>
      </c>
      <c r="FL266" s="22">
        <v>65.246539999999996</v>
      </c>
      <c r="FM266" s="22">
        <v>63.71134</v>
      </c>
      <c r="FN266" s="22">
        <v>61.249319999999997</v>
      </c>
      <c r="FO266" s="22">
        <v>58.669289999999997</v>
      </c>
      <c r="FP266" s="22">
        <v>57.46313</v>
      </c>
      <c r="FQ266" s="22">
        <v>56.979019999999998</v>
      </c>
      <c r="FR266" s="22">
        <v>56.826889999999999</v>
      </c>
      <c r="FS266" s="22">
        <v>0.13202330000000001</v>
      </c>
      <c r="FT266" s="22">
        <v>5.8405000000000002E-3</v>
      </c>
      <c r="FU266" s="22">
        <v>8.0088999999999994E-3</v>
      </c>
    </row>
    <row r="267" spans="1:177" x14ac:dyDescent="0.3">
      <c r="A267" s="13" t="s">
        <v>226</v>
      </c>
      <c r="B267" s="13" t="s">
        <v>199</v>
      </c>
      <c r="C267" s="13" t="s">
        <v>264</v>
      </c>
      <c r="D267" s="34" t="s">
        <v>238</v>
      </c>
      <c r="E267" s="23" t="s">
        <v>220</v>
      </c>
      <c r="F267" s="23">
        <v>6673</v>
      </c>
      <c r="G267" s="22">
        <v>0.50824570000000002</v>
      </c>
      <c r="H267" s="22">
        <v>0.46558640000000001</v>
      </c>
      <c r="I267" s="22">
        <v>0.43804880000000002</v>
      </c>
      <c r="J267" s="22">
        <v>0.42488880000000001</v>
      </c>
      <c r="K267" s="22">
        <v>0.4230778</v>
      </c>
      <c r="L267" s="22">
        <v>0.46741070000000001</v>
      </c>
      <c r="M267" s="22">
        <v>0.54400130000000002</v>
      </c>
      <c r="N267" s="22">
        <v>0.55027899999999996</v>
      </c>
      <c r="O267" s="22">
        <v>0.51115580000000005</v>
      </c>
      <c r="P267" s="22">
        <v>0.46709079999999997</v>
      </c>
      <c r="Q267" s="22">
        <v>0.39961580000000002</v>
      </c>
      <c r="R267" s="22">
        <v>0.3383024</v>
      </c>
      <c r="S267" s="22">
        <v>0.30566090000000001</v>
      </c>
      <c r="T267" s="22">
        <v>0.2856032</v>
      </c>
      <c r="U267" s="22">
        <v>0.2941221</v>
      </c>
      <c r="V267" s="22">
        <v>0.34616980000000003</v>
      </c>
      <c r="W267" s="22">
        <v>0.42873050000000001</v>
      </c>
      <c r="X267" s="22">
        <v>0.56592229999999999</v>
      </c>
      <c r="Y267" s="22">
        <v>0.70484919999999995</v>
      </c>
      <c r="Z267" s="22">
        <v>0.79772600000000005</v>
      </c>
      <c r="AA267" s="22">
        <v>0.8513539</v>
      </c>
      <c r="AB267" s="22">
        <v>0.80206599999999995</v>
      </c>
      <c r="AC267" s="22">
        <v>0.69513879999999995</v>
      </c>
      <c r="AD267" s="22">
        <v>0.58604069999999997</v>
      </c>
      <c r="AE267" s="22">
        <v>-5.09352E-2</v>
      </c>
      <c r="AF267" s="22">
        <v>-6.0870899999999999E-2</v>
      </c>
      <c r="AG267" s="22">
        <v>-6.4874000000000001E-2</v>
      </c>
      <c r="AH267" s="22">
        <v>-5.20843E-2</v>
      </c>
      <c r="AI267" s="22">
        <v>-4.4798200000000003E-2</v>
      </c>
      <c r="AJ267" s="22">
        <v>-3.7270400000000002E-2</v>
      </c>
      <c r="AK267" s="22">
        <v>-3.0239499999999999E-2</v>
      </c>
      <c r="AL267" s="22">
        <v>-3.1483499999999998E-2</v>
      </c>
      <c r="AM267" s="22">
        <v>-1.37684E-2</v>
      </c>
      <c r="AN267" s="22">
        <v>-1.7925E-3</v>
      </c>
      <c r="AO267" s="22">
        <v>-1.5023399999999999E-2</v>
      </c>
      <c r="AP267" s="22">
        <v>-1.72509E-2</v>
      </c>
      <c r="AQ267" s="22">
        <v>-6.1249E-3</v>
      </c>
      <c r="AR267" s="22">
        <v>-8.4744999999999994E-3</v>
      </c>
      <c r="AS267" s="22">
        <v>-6.7003999999999996E-3</v>
      </c>
      <c r="AT267" s="22">
        <v>1.8284E-3</v>
      </c>
      <c r="AU267" s="22">
        <v>1.6689599999999999E-2</v>
      </c>
      <c r="AV267" s="22">
        <v>1.6975299999999999E-2</v>
      </c>
      <c r="AW267" s="22">
        <v>2.4339900000000001E-2</v>
      </c>
      <c r="AX267" s="22">
        <v>2.2653599999999999E-2</v>
      </c>
      <c r="AY267" s="22">
        <v>1.80016E-2</v>
      </c>
      <c r="AZ267" s="22">
        <v>-9.1059999999999995E-3</v>
      </c>
      <c r="BA267" s="22">
        <v>-2.5932500000000001E-2</v>
      </c>
      <c r="BB267" s="22">
        <v>-1.81575E-2</v>
      </c>
      <c r="BC267" s="22">
        <v>-4.20641E-2</v>
      </c>
      <c r="BD267" s="22">
        <v>-5.1593699999999999E-2</v>
      </c>
      <c r="BE267" s="22">
        <v>-5.5798800000000003E-2</v>
      </c>
      <c r="BF267" s="22">
        <v>-4.3779800000000001E-2</v>
      </c>
      <c r="BG267" s="22">
        <v>-3.7528699999999998E-2</v>
      </c>
      <c r="BH267" s="22">
        <v>-2.9645600000000001E-2</v>
      </c>
      <c r="BI267" s="22">
        <v>-2.2549199999999998E-2</v>
      </c>
      <c r="BJ267" s="22">
        <v>-2.29503E-2</v>
      </c>
      <c r="BK267" s="22">
        <v>-5.1000000000000004E-3</v>
      </c>
      <c r="BL267" s="22">
        <v>6.5694000000000004E-3</v>
      </c>
      <c r="BM267" s="22">
        <v>-6.2706999999999997E-3</v>
      </c>
      <c r="BN267" s="22">
        <v>-8.6686000000000003E-3</v>
      </c>
      <c r="BO267" s="22">
        <v>2.4183999999999998E-3</v>
      </c>
      <c r="BP267" s="22">
        <v>-1.706E-4</v>
      </c>
      <c r="BQ267" s="22">
        <v>1.3492000000000001E-3</v>
      </c>
      <c r="BR267" s="22">
        <v>9.6807999999999998E-3</v>
      </c>
      <c r="BS267" s="22">
        <v>2.45515E-2</v>
      </c>
      <c r="BT267" s="22">
        <v>2.55423E-2</v>
      </c>
      <c r="BU267" s="22">
        <v>3.3313299999999997E-2</v>
      </c>
      <c r="BV267" s="22">
        <v>3.15543E-2</v>
      </c>
      <c r="BW267" s="22">
        <v>2.7507899999999998E-2</v>
      </c>
      <c r="BX267" s="22">
        <v>2.9700000000000001E-4</v>
      </c>
      <c r="BY267" s="22">
        <v>-1.56776E-2</v>
      </c>
      <c r="BZ267" s="22">
        <v>-9.9456000000000006E-3</v>
      </c>
      <c r="CA267" s="22">
        <v>-3.5920000000000001E-2</v>
      </c>
      <c r="CB267" s="22">
        <v>-4.5168199999999999E-2</v>
      </c>
      <c r="CC267" s="22">
        <v>-4.9513300000000003E-2</v>
      </c>
      <c r="CD267" s="22">
        <v>-3.8028100000000002E-2</v>
      </c>
      <c r="CE267" s="22">
        <v>-3.2493899999999999E-2</v>
      </c>
      <c r="CF267" s="22">
        <v>-2.43646E-2</v>
      </c>
      <c r="CG267" s="22">
        <v>-1.7222899999999999E-2</v>
      </c>
      <c r="CH267" s="22">
        <v>-1.7040199999999998E-2</v>
      </c>
      <c r="CI267" s="22">
        <v>9.0370000000000001E-4</v>
      </c>
      <c r="CJ267" s="22">
        <v>1.23608E-2</v>
      </c>
      <c r="CK267" s="22">
        <v>-2.086E-4</v>
      </c>
      <c r="CL267" s="22">
        <v>-2.7246000000000002E-3</v>
      </c>
      <c r="CM267" s="22">
        <v>8.3354999999999992E-3</v>
      </c>
      <c r="CN267" s="22">
        <v>5.5805999999999998E-3</v>
      </c>
      <c r="CO267" s="22">
        <v>6.9243000000000004E-3</v>
      </c>
      <c r="CP267" s="22">
        <v>1.51194E-2</v>
      </c>
      <c r="CQ267" s="22">
        <v>2.9996599999999998E-2</v>
      </c>
      <c r="CR267" s="22">
        <v>3.1475700000000002E-2</v>
      </c>
      <c r="CS267" s="22">
        <v>3.9528300000000002E-2</v>
      </c>
      <c r="CT267" s="22">
        <v>3.77189E-2</v>
      </c>
      <c r="CU267" s="22">
        <v>3.4091900000000001E-2</v>
      </c>
      <c r="CV267" s="22">
        <v>6.8094000000000002E-3</v>
      </c>
      <c r="CW267" s="22">
        <v>-8.5751999999999998E-3</v>
      </c>
      <c r="CX267" s="22">
        <v>-4.2579999999999996E-3</v>
      </c>
      <c r="CY267" s="22">
        <v>-2.9775900000000001E-2</v>
      </c>
      <c r="CZ267" s="22">
        <v>-3.8742800000000001E-2</v>
      </c>
      <c r="DA267" s="22">
        <v>-4.3227799999999997E-2</v>
      </c>
      <c r="DB267" s="22">
        <v>-3.2276399999999997E-2</v>
      </c>
      <c r="DC267" s="22">
        <v>-2.74591E-2</v>
      </c>
      <c r="DD267" s="22">
        <v>-1.9083599999999999E-2</v>
      </c>
      <c r="DE267" s="22">
        <v>-1.18966E-2</v>
      </c>
      <c r="DF267" s="22">
        <v>-1.11302E-2</v>
      </c>
      <c r="DG267" s="22">
        <v>6.9074000000000002E-3</v>
      </c>
      <c r="DH267" s="22">
        <v>1.81522E-2</v>
      </c>
      <c r="DI267" s="22">
        <v>5.8533999999999999E-3</v>
      </c>
      <c r="DJ267" s="22">
        <v>3.2193999999999999E-3</v>
      </c>
      <c r="DK267" s="22">
        <v>1.4252600000000001E-2</v>
      </c>
      <c r="DL267" s="22">
        <v>1.13318E-2</v>
      </c>
      <c r="DM267" s="22">
        <v>1.2499400000000001E-2</v>
      </c>
      <c r="DN267" s="22">
        <v>2.0558E-2</v>
      </c>
      <c r="DO267" s="22">
        <v>3.54417E-2</v>
      </c>
      <c r="DP267" s="22">
        <v>3.7409199999999997E-2</v>
      </c>
      <c r="DQ267" s="22">
        <v>4.5743199999999998E-2</v>
      </c>
      <c r="DR267" s="22">
        <v>4.3883499999999999E-2</v>
      </c>
      <c r="DS267" s="22">
        <v>4.0675999999999997E-2</v>
      </c>
      <c r="DT267" s="22">
        <v>1.3321899999999999E-2</v>
      </c>
      <c r="DU267" s="22">
        <v>-1.4727E-3</v>
      </c>
      <c r="DV267" s="22">
        <v>1.4296000000000001E-3</v>
      </c>
      <c r="DW267" s="22">
        <v>-2.0904800000000001E-2</v>
      </c>
      <c r="DX267" s="22">
        <v>-2.9465499999999999E-2</v>
      </c>
      <c r="DY267" s="22">
        <v>-3.4152599999999998E-2</v>
      </c>
      <c r="DZ267" s="22">
        <v>-2.3971900000000001E-2</v>
      </c>
      <c r="EA267" s="22">
        <v>-2.0189599999999999E-2</v>
      </c>
      <c r="EB267" s="22">
        <v>-1.14587E-2</v>
      </c>
      <c r="EC267" s="22">
        <v>-4.2062999999999996E-3</v>
      </c>
      <c r="ED267" s="22">
        <v>-2.5969999999999999E-3</v>
      </c>
      <c r="EE267" s="22">
        <v>1.5575800000000001E-2</v>
      </c>
      <c r="EF267" s="22">
        <v>2.6514099999999999E-2</v>
      </c>
      <c r="EG267" s="22">
        <v>1.46061E-2</v>
      </c>
      <c r="EH267" s="22">
        <v>1.18017E-2</v>
      </c>
      <c r="EI267" s="22">
        <v>2.2796E-2</v>
      </c>
      <c r="EJ267" s="22">
        <v>1.9635699999999999E-2</v>
      </c>
      <c r="EK267" s="22">
        <v>2.0548899999999998E-2</v>
      </c>
      <c r="EL267" s="22">
        <v>2.8410500000000002E-2</v>
      </c>
      <c r="EM267" s="22">
        <v>4.3303500000000002E-2</v>
      </c>
      <c r="EN267" s="22">
        <v>4.5976200000000002E-2</v>
      </c>
      <c r="EO267" s="22">
        <v>5.47167E-2</v>
      </c>
      <c r="EP267" s="22">
        <v>5.2784200000000003E-2</v>
      </c>
      <c r="EQ267" s="22">
        <v>5.0182299999999999E-2</v>
      </c>
      <c r="ER267" s="22">
        <v>2.2724899999999999E-2</v>
      </c>
      <c r="ES267" s="22">
        <v>8.7820999999999993E-3</v>
      </c>
      <c r="ET267" s="22">
        <v>9.6415000000000008E-3</v>
      </c>
      <c r="EU267" s="22">
        <v>57.913690000000003</v>
      </c>
      <c r="EV267" s="22">
        <v>57.48677</v>
      </c>
      <c r="EW267" s="22">
        <v>57.263330000000003</v>
      </c>
      <c r="EX267" s="22">
        <v>56.869709999999998</v>
      </c>
      <c r="EY267" s="22">
        <v>56.59263</v>
      </c>
      <c r="EZ267" s="22">
        <v>56.326030000000003</v>
      </c>
      <c r="FA267" s="22">
        <v>56.273020000000002</v>
      </c>
      <c r="FB267" s="22">
        <v>57.245449999999998</v>
      </c>
      <c r="FC267" s="22">
        <v>58.859830000000002</v>
      </c>
      <c r="FD267" s="22">
        <v>60.340960000000003</v>
      </c>
      <c r="FE267" s="22">
        <v>62.360500000000002</v>
      </c>
      <c r="FF267" s="22">
        <v>64.715429999999998</v>
      </c>
      <c r="FG267" s="22">
        <v>65.690979999999996</v>
      </c>
      <c r="FH267" s="22">
        <v>66.095439999999996</v>
      </c>
      <c r="FI267" s="22">
        <v>66.195719999999994</v>
      </c>
      <c r="FJ267" s="22">
        <v>66.337879999999998</v>
      </c>
      <c r="FK267" s="22">
        <v>65.611140000000006</v>
      </c>
      <c r="FL267" s="22">
        <v>64.382180000000005</v>
      </c>
      <c r="FM267" s="22">
        <v>63.193300000000001</v>
      </c>
      <c r="FN267" s="22">
        <v>61.004689999999997</v>
      </c>
      <c r="FO267" s="22">
        <v>59.175919999999998</v>
      </c>
      <c r="FP267" s="22">
        <v>58.424700000000001</v>
      </c>
      <c r="FQ267" s="22">
        <v>58.551029999999997</v>
      </c>
      <c r="FR267" s="22">
        <v>58.667250000000003</v>
      </c>
      <c r="FS267" s="22">
        <v>0.16231400000000001</v>
      </c>
      <c r="FT267" s="22">
        <v>7.2265000000000003E-3</v>
      </c>
      <c r="FU267" s="22">
        <v>9.8142999999999998E-3</v>
      </c>
    </row>
    <row r="268" spans="1:177" x14ac:dyDescent="0.3">
      <c r="A268" s="13" t="s">
        <v>226</v>
      </c>
      <c r="B268" s="13" t="s">
        <v>199</v>
      </c>
      <c r="C268" s="13" t="s">
        <v>264</v>
      </c>
      <c r="D268" s="34" t="s">
        <v>238</v>
      </c>
      <c r="E268" s="23" t="s">
        <v>221</v>
      </c>
      <c r="F268" s="23">
        <v>4431</v>
      </c>
      <c r="G268" s="22">
        <v>0.57227079999999997</v>
      </c>
      <c r="H268" s="22">
        <v>0.52376009999999995</v>
      </c>
      <c r="I268" s="22">
        <v>0.48864999999999997</v>
      </c>
      <c r="J268" s="22">
        <v>0.47925960000000001</v>
      </c>
      <c r="K268" s="22">
        <v>0.49190679999999998</v>
      </c>
      <c r="L268" s="22">
        <v>0.54585309999999998</v>
      </c>
      <c r="M268" s="22">
        <v>0.6025587</v>
      </c>
      <c r="N268" s="22">
        <v>0.57546540000000002</v>
      </c>
      <c r="O268" s="22">
        <v>0.46794849999999999</v>
      </c>
      <c r="P268" s="22">
        <v>0.36606040000000001</v>
      </c>
      <c r="Q268" s="22">
        <v>0.26794829999999997</v>
      </c>
      <c r="R268" s="22">
        <v>0.1608048</v>
      </c>
      <c r="S268" s="22">
        <v>0.11592479999999999</v>
      </c>
      <c r="T268" s="22">
        <v>9.2834399999999997E-2</v>
      </c>
      <c r="U268" s="22">
        <v>0.11949609999999999</v>
      </c>
      <c r="V268" s="22">
        <v>0.2043912</v>
      </c>
      <c r="W268" s="22">
        <v>0.36122179999999998</v>
      </c>
      <c r="X268" s="22">
        <v>0.55893360000000003</v>
      </c>
      <c r="Y268" s="22">
        <v>0.73868610000000001</v>
      </c>
      <c r="Z268" s="22">
        <v>0.86287639999999999</v>
      </c>
      <c r="AA268" s="22">
        <v>0.93067809999999995</v>
      </c>
      <c r="AB268" s="22">
        <v>0.8681487</v>
      </c>
      <c r="AC268" s="22">
        <v>0.76274470000000005</v>
      </c>
      <c r="AD268" s="22">
        <v>0.64608160000000003</v>
      </c>
      <c r="AE268" s="22">
        <v>-5.3543500000000001E-2</v>
      </c>
      <c r="AF268" s="22">
        <v>-6.0958499999999999E-2</v>
      </c>
      <c r="AG268" s="22">
        <v>-6.0530300000000002E-2</v>
      </c>
      <c r="AH268" s="22">
        <v>-5.3227200000000002E-2</v>
      </c>
      <c r="AI268" s="22">
        <v>-4.5227499999999997E-2</v>
      </c>
      <c r="AJ268" s="22">
        <v>-4.0515500000000003E-2</v>
      </c>
      <c r="AK268" s="22">
        <v>-5.4031200000000001E-2</v>
      </c>
      <c r="AL268" s="22">
        <v>-3.96373E-2</v>
      </c>
      <c r="AM268" s="22">
        <v>-3.9871200000000002E-2</v>
      </c>
      <c r="AN268" s="22">
        <v>-3.5392199999999999E-2</v>
      </c>
      <c r="AO268" s="22">
        <v>-1.9979799999999999E-2</v>
      </c>
      <c r="AP268" s="22">
        <v>-3.50532E-2</v>
      </c>
      <c r="AQ268" s="22">
        <v>-2.5706799999999998E-2</v>
      </c>
      <c r="AR268" s="22">
        <v>-1.7664800000000001E-2</v>
      </c>
      <c r="AS268" s="22">
        <v>-2.0575900000000001E-2</v>
      </c>
      <c r="AT268" s="22">
        <v>-1.36609E-2</v>
      </c>
      <c r="AU268" s="22">
        <v>1.2277400000000001E-2</v>
      </c>
      <c r="AV268" s="22">
        <v>1.5437299999999999E-2</v>
      </c>
      <c r="AW268" s="22">
        <v>2.59676E-2</v>
      </c>
      <c r="AX268" s="22">
        <v>3.3890999999999998E-2</v>
      </c>
      <c r="AY268" s="22">
        <v>3.7434099999999998E-2</v>
      </c>
      <c r="AZ268" s="22">
        <v>7.1717999999999999E-3</v>
      </c>
      <c r="BA268" s="22">
        <v>-8.4922999999999995E-3</v>
      </c>
      <c r="BB268" s="22">
        <v>-2.1254200000000001E-2</v>
      </c>
      <c r="BC268" s="22">
        <v>-4.1118599999999998E-2</v>
      </c>
      <c r="BD268" s="22">
        <v>-4.7940999999999998E-2</v>
      </c>
      <c r="BE268" s="22">
        <v>-4.8553300000000001E-2</v>
      </c>
      <c r="BF268" s="22">
        <v>-4.23486E-2</v>
      </c>
      <c r="BG268" s="22">
        <v>-3.3906899999999997E-2</v>
      </c>
      <c r="BH268" s="22">
        <v>-2.9705499999999999E-2</v>
      </c>
      <c r="BI268" s="22">
        <v>-4.2240199999999999E-2</v>
      </c>
      <c r="BJ268" s="22">
        <v>-2.69965E-2</v>
      </c>
      <c r="BK268" s="22">
        <v>-2.81059E-2</v>
      </c>
      <c r="BL268" s="22">
        <v>-2.4354899999999999E-2</v>
      </c>
      <c r="BM268" s="22">
        <v>-9.3699000000000005E-3</v>
      </c>
      <c r="BN268" s="22">
        <v>-2.4263099999999999E-2</v>
      </c>
      <c r="BO268" s="22">
        <v>-1.4759E-2</v>
      </c>
      <c r="BP268" s="22">
        <v>-6.1947E-3</v>
      </c>
      <c r="BQ268" s="22">
        <v>-8.1732999999999997E-3</v>
      </c>
      <c r="BR268" s="22">
        <v>-9.7000000000000005E-4</v>
      </c>
      <c r="BS268" s="22">
        <v>2.51462E-2</v>
      </c>
      <c r="BT268" s="22">
        <v>2.7634599999999999E-2</v>
      </c>
      <c r="BU268" s="22">
        <v>3.7539400000000001E-2</v>
      </c>
      <c r="BV268" s="22">
        <v>4.6165499999999998E-2</v>
      </c>
      <c r="BW268" s="22">
        <v>4.9213399999999997E-2</v>
      </c>
      <c r="BX268" s="22">
        <v>1.89134E-2</v>
      </c>
      <c r="BY268" s="22">
        <v>2.5527000000000002E-3</v>
      </c>
      <c r="BZ268" s="22">
        <v>-1.0026999999999999E-2</v>
      </c>
      <c r="CA268" s="22">
        <v>-3.2513199999999999E-2</v>
      </c>
      <c r="CB268" s="22">
        <v>-3.8925099999999997E-2</v>
      </c>
      <c r="CC268" s="22">
        <v>-4.0258099999999998E-2</v>
      </c>
      <c r="CD268" s="22">
        <v>-3.4814100000000001E-2</v>
      </c>
      <c r="CE268" s="22">
        <v>-2.6066200000000001E-2</v>
      </c>
      <c r="CF268" s="22">
        <v>-2.2218600000000002E-2</v>
      </c>
      <c r="CG268" s="22">
        <v>-3.4073699999999998E-2</v>
      </c>
      <c r="CH268" s="22">
        <v>-1.8241500000000001E-2</v>
      </c>
      <c r="CI268" s="22">
        <v>-1.9957200000000001E-2</v>
      </c>
      <c r="CJ268" s="22">
        <v>-1.67104E-2</v>
      </c>
      <c r="CK268" s="22">
        <v>-2.0214999999999999E-3</v>
      </c>
      <c r="CL268" s="22">
        <v>-1.6789999999999999E-2</v>
      </c>
      <c r="CM268" s="22">
        <v>-7.1766E-3</v>
      </c>
      <c r="CN268" s="22">
        <v>1.7495E-3</v>
      </c>
      <c r="CO268" s="22">
        <v>4.1669999999999999E-4</v>
      </c>
      <c r="CP268" s="22">
        <v>7.8195999999999995E-3</v>
      </c>
      <c r="CQ268" s="22">
        <v>3.4058999999999999E-2</v>
      </c>
      <c r="CR268" s="22">
        <v>3.6082400000000001E-2</v>
      </c>
      <c r="CS268" s="22">
        <v>4.5553900000000001E-2</v>
      </c>
      <c r="CT268" s="22">
        <v>5.4666699999999999E-2</v>
      </c>
      <c r="CU268" s="22">
        <v>5.7371800000000001E-2</v>
      </c>
      <c r="CV268" s="22">
        <v>2.70456E-2</v>
      </c>
      <c r="CW268" s="22">
        <v>1.02025E-2</v>
      </c>
      <c r="CX268" s="22">
        <v>-2.2510999999999998E-3</v>
      </c>
      <c r="CY268" s="22">
        <v>-2.39078E-2</v>
      </c>
      <c r="CZ268" s="22">
        <v>-2.99092E-2</v>
      </c>
      <c r="DA268" s="22">
        <v>-3.1962900000000002E-2</v>
      </c>
      <c r="DB268" s="22">
        <v>-2.7279600000000001E-2</v>
      </c>
      <c r="DC268" s="22">
        <v>-1.8225499999999999E-2</v>
      </c>
      <c r="DD268" s="22">
        <v>-1.4731599999999999E-2</v>
      </c>
      <c r="DE268" s="22">
        <v>-2.5907199999999998E-2</v>
      </c>
      <c r="DF268" s="22">
        <v>-9.4865000000000001E-3</v>
      </c>
      <c r="DG268" s="22">
        <v>-1.18085E-2</v>
      </c>
      <c r="DH268" s="22">
        <v>-9.0659999999999994E-3</v>
      </c>
      <c r="DI268" s="22">
        <v>5.3268999999999999E-3</v>
      </c>
      <c r="DJ268" s="22">
        <v>-9.3168000000000001E-3</v>
      </c>
      <c r="DK268" s="22">
        <v>4.058E-4</v>
      </c>
      <c r="DL268" s="22">
        <v>9.6936999999999995E-3</v>
      </c>
      <c r="DM268" s="22">
        <v>9.0066999999999994E-3</v>
      </c>
      <c r="DN268" s="22">
        <v>1.6609200000000001E-2</v>
      </c>
      <c r="DO268" s="22">
        <v>4.29719E-2</v>
      </c>
      <c r="DP268" s="22">
        <v>4.4530199999999999E-2</v>
      </c>
      <c r="DQ268" s="22">
        <v>5.3568499999999998E-2</v>
      </c>
      <c r="DR268" s="22">
        <v>6.3168000000000002E-2</v>
      </c>
      <c r="DS268" s="22">
        <v>6.5530199999999997E-2</v>
      </c>
      <c r="DT268" s="22">
        <v>3.5177699999999999E-2</v>
      </c>
      <c r="DU268" s="22">
        <v>1.7852300000000002E-2</v>
      </c>
      <c r="DV268" s="22">
        <v>5.5249000000000001E-3</v>
      </c>
      <c r="DW268" s="22">
        <v>-1.1483E-2</v>
      </c>
      <c r="DX268" s="22">
        <v>-1.6891699999999999E-2</v>
      </c>
      <c r="DY268" s="22">
        <v>-1.9985900000000001E-2</v>
      </c>
      <c r="DZ268" s="22">
        <v>-1.6400999999999999E-2</v>
      </c>
      <c r="EA268" s="22">
        <v>-6.9048E-3</v>
      </c>
      <c r="EB268" s="22">
        <v>-3.9217000000000002E-3</v>
      </c>
      <c r="EC268" s="22">
        <v>-1.4116200000000001E-2</v>
      </c>
      <c r="ED268" s="22">
        <v>3.1543000000000001E-3</v>
      </c>
      <c r="EE268" s="22">
        <v>-4.3099999999999997E-5</v>
      </c>
      <c r="EF268" s="22">
        <v>1.9713999999999999E-3</v>
      </c>
      <c r="EG268" s="22">
        <v>1.5936700000000002E-2</v>
      </c>
      <c r="EH268" s="22">
        <v>1.4733000000000001E-3</v>
      </c>
      <c r="EI268" s="22">
        <v>1.1353500000000001E-2</v>
      </c>
      <c r="EJ268" s="22">
        <v>2.11638E-2</v>
      </c>
      <c r="EK268" s="22">
        <v>2.1409399999999999E-2</v>
      </c>
      <c r="EL268" s="22">
        <v>2.9300099999999999E-2</v>
      </c>
      <c r="EM268" s="22">
        <v>5.5840599999999997E-2</v>
      </c>
      <c r="EN268" s="22">
        <v>5.67275E-2</v>
      </c>
      <c r="EO268" s="22">
        <v>6.5140199999999995E-2</v>
      </c>
      <c r="EP268" s="22">
        <v>7.5442400000000007E-2</v>
      </c>
      <c r="EQ268" s="22">
        <v>7.7309500000000003E-2</v>
      </c>
      <c r="ER268" s="22">
        <v>4.6919299999999997E-2</v>
      </c>
      <c r="ES268" s="22">
        <v>2.8897300000000001E-2</v>
      </c>
      <c r="ET268" s="22">
        <v>1.6752099999999999E-2</v>
      </c>
      <c r="EU268" s="22">
        <v>54.28389</v>
      </c>
      <c r="EV268" s="22">
        <v>53.96996</v>
      </c>
      <c r="EW268" s="22">
        <v>53.736310000000003</v>
      </c>
      <c r="EX268" s="22">
        <v>53.324039999999997</v>
      </c>
      <c r="EY268" s="22">
        <v>53.712159999999997</v>
      </c>
      <c r="EZ268" s="22">
        <v>53.076450000000001</v>
      </c>
      <c r="FA268" s="22">
        <v>53.155970000000003</v>
      </c>
      <c r="FB268" s="22">
        <v>54.148350000000001</v>
      </c>
      <c r="FC268" s="22">
        <v>55.870379999999997</v>
      </c>
      <c r="FD268" s="22">
        <v>58.270780000000002</v>
      </c>
      <c r="FE268" s="22">
        <v>60.633479999999999</v>
      </c>
      <c r="FF268" s="22">
        <v>63.599040000000002</v>
      </c>
      <c r="FG268" s="22">
        <v>65.978890000000007</v>
      </c>
      <c r="FH268" s="22">
        <v>67.578649999999996</v>
      </c>
      <c r="FI268" s="22">
        <v>69.036910000000006</v>
      </c>
      <c r="FJ268" s="22">
        <v>68.564229999999995</v>
      </c>
      <c r="FK268" s="22">
        <v>67.778949999999995</v>
      </c>
      <c r="FL268" s="22">
        <v>66.460849999999994</v>
      </c>
      <c r="FM268" s="22">
        <v>64.439040000000006</v>
      </c>
      <c r="FN268" s="22">
        <v>61.592730000000003</v>
      </c>
      <c r="FO268" s="22">
        <v>57.956940000000003</v>
      </c>
      <c r="FP268" s="22">
        <v>56.111530000000002</v>
      </c>
      <c r="FQ268" s="22">
        <v>54.769710000000003</v>
      </c>
      <c r="FR268" s="22">
        <v>54.240560000000002</v>
      </c>
      <c r="FS268" s="22">
        <v>0.22167619999999999</v>
      </c>
      <c r="FT268" s="22">
        <v>9.6681000000000007E-3</v>
      </c>
      <c r="FU268" s="22">
        <v>1.3391500000000001E-2</v>
      </c>
    </row>
    <row r="269" spans="1:177" x14ac:dyDescent="0.3">
      <c r="A269" s="13" t="s">
        <v>226</v>
      </c>
      <c r="B269" s="13" t="s">
        <v>199</v>
      </c>
      <c r="C269" s="13" t="s">
        <v>264</v>
      </c>
      <c r="D269" s="34" t="s">
        <v>250</v>
      </c>
      <c r="E269" s="23" t="s">
        <v>219</v>
      </c>
      <c r="F269" s="23">
        <v>11104</v>
      </c>
      <c r="G269" s="22">
        <v>0.52852259999999995</v>
      </c>
      <c r="H269" s="22">
        <v>0.47667599999999999</v>
      </c>
      <c r="I269" s="22">
        <v>0.45306740000000001</v>
      </c>
      <c r="J269" s="22">
        <v>0.43732379999999998</v>
      </c>
      <c r="K269" s="22">
        <v>0.44332909999999998</v>
      </c>
      <c r="L269" s="22">
        <v>0.48393409999999998</v>
      </c>
      <c r="M269" s="22">
        <v>0.56435590000000002</v>
      </c>
      <c r="N269" s="22">
        <v>0.57243739999999999</v>
      </c>
      <c r="O269" s="22">
        <v>0.50192139999999996</v>
      </c>
      <c r="P269" s="22">
        <v>0.38602690000000001</v>
      </c>
      <c r="Q269" s="22">
        <v>0.23620559999999999</v>
      </c>
      <c r="R269" s="22">
        <v>0.14050889999999999</v>
      </c>
      <c r="S269" s="22">
        <v>0.1064461</v>
      </c>
      <c r="T269" s="22">
        <v>8.1476400000000004E-2</v>
      </c>
      <c r="U269" s="22">
        <v>0.1124758</v>
      </c>
      <c r="V269" s="22">
        <v>0.21709349999999999</v>
      </c>
      <c r="W269" s="22">
        <v>0.36507420000000002</v>
      </c>
      <c r="X269" s="22">
        <v>0.55866439999999995</v>
      </c>
      <c r="Y269" s="22">
        <v>0.71873350000000003</v>
      </c>
      <c r="Z269" s="22">
        <v>0.82273030000000003</v>
      </c>
      <c r="AA269" s="22">
        <v>0.90379520000000002</v>
      </c>
      <c r="AB269" s="22">
        <v>0.84818320000000003</v>
      </c>
      <c r="AC269" s="22">
        <v>0.74201019999999995</v>
      </c>
      <c r="AD269" s="22">
        <v>0.6228783</v>
      </c>
      <c r="AE269" s="22">
        <v>-5.5401899999999997E-2</v>
      </c>
      <c r="AF269" s="22">
        <v>-6.68237E-2</v>
      </c>
      <c r="AG269" s="22">
        <v>-5.9049999999999998E-2</v>
      </c>
      <c r="AH269" s="22">
        <v>-5.12214E-2</v>
      </c>
      <c r="AI269" s="22">
        <v>-4.26693E-2</v>
      </c>
      <c r="AJ269" s="22">
        <v>-3.83994E-2</v>
      </c>
      <c r="AK269" s="22">
        <v>-2.9973400000000001E-2</v>
      </c>
      <c r="AL269" s="22">
        <v>-2.8549600000000001E-2</v>
      </c>
      <c r="AM269" s="22">
        <v>-2.26308E-2</v>
      </c>
      <c r="AN269" s="22">
        <v>-1.4795300000000001E-2</v>
      </c>
      <c r="AO269" s="22">
        <v>-2.70151E-2</v>
      </c>
      <c r="AP269" s="22">
        <v>-3.02061E-2</v>
      </c>
      <c r="AQ269" s="22">
        <v>-1.1043499999999999E-2</v>
      </c>
      <c r="AR269" s="22">
        <v>-1.9481800000000001E-2</v>
      </c>
      <c r="AS269" s="22">
        <v>-1.44469E-2</v>
      </c>
      <c r="AT269" s="22">
        <v>5.9966999999999998E-3</v>
      </c>
      <c r="AU269" s="22">
        <v>2.6406800000000001E-2</v>
      </c>
      <c r="AV269" s="22">
        <v>1.9858500000000001E-2</v>
      </c>
      <c r="AW269" s="22">
        <v>1.02863E-2</v>
      </c>
      <c r="AX269" s="22">
        <v>9.8519999999999996E-3</v>
      </c>
      <c r="AY269" s="22">
        <v>2.2710899999999999E-2</v>
      </c>
      <c r="AZ269" s="22">
        <v>-2.8614999999999999E-3</v>
      </c>
      <c r="BA269" s="22">
        <v>-8.2883999999999996E-3</v>
      </c>
      <c r="BB269" s="22">
        <v>-3.5408000000000002E-3</v>
      </c>
      <c r="BC269" s="22">
        <v>-4.3291200000000002E-2</v>
      </c>
      <c r="BD269" s="22">
        <v>-5.4468200000000001E-2</v>
      </c>
      <c r="BE269" s="22">
        <v>-4.80323E-2</v>
      </c>
      <c r="BF269" s="22">
        <v>-4.0832899999999998E-2</v>
      </c>
      <c r="BG269" s="22">
        <v>-3.2538999999999998E-2</v>
      </c>
      <c r="BH269" s="22">
        <v>-2.86708E-2</v>
      </c>
      <c r="BI269" s="22">
        <v>-1.99481E-2</v>
      </c>
      <c r="BJ269" s="22">
        <v>-1.7241099999999999E-2</v>
      </c>
      <c r="BK269" s="22">
        <v>-1.05439E-2</v>
      </c>
      <c r="BL269" s="22">
        <v>-2.604E-3</v>
      </c>
      <c r="BM269" s="22">
        <v>-1.42118E-2</v>
      </c>
      <c r="BN269" s="22">
        <v>-1.7101700000000001E-2</v>
      </c>
      <c r="BO269" s="22">
        <v>1.8998999999999999E-3</v>
      </c>
      <c r="BP269" s="22">
        <v>-5.6658000000000003E-3</v>
      </c>
      <c r="BQ269" s="22">
        <v>-1.3552E-3</v>
      </c>
      <c r="BR269" s="22">
        <v>1.9481200000000001E-2</v>
      </c>
      <c r="BS269" s="22">
        <v>4.0140299999999997E-2</v>
      </c>
      <c r="BT269" s="22">
        <v>3.49936E-2</v>
      </c>
      <c r="BU269" s="22">
        <v>2.5161800000000002E-2</v>
      </c>
      <c r="BV269" s="22">
        <v>2.4577100000000001E-2</v>
      </c>
      <c r="BW269" s="22">
        <v>3.6498500000000003E-2</v>
      </c>
      <c r="BX269" s="22">
        <v>1.08483E-2</v>
      </c>
      <c r="BY269" s="22">
        <v>4.8656999999999997E-3</v>
      </c>
      <c r="BZ269" s="22">
        <v>7.5230000000000002E-3</v>
      </c>
      <c r="CA269" s="22">
        <v>-3.4903400000000001E-2</v>
      </c>
      <c r="CB269" s="22">
        <v>-4.5910699999999999E-2</v>
      </c>
      <c r="CC269" s="22">
        <v>-4.04015E-2</v>
      </c>
      <c r="CD269" s="22">
        <v>-3.3637800000000002E-2</v>
      </c>
      <c r="CE269" s="22">
        <v>-2.5522799999999998E-2</v>
      </c>
      <c r="CF269" s="22">
        <v>-2.1932699999999999E-2</v>
      </c>
      <c r="CG269" s="22">
        <v>-1.30046E-2</v>
      </c>
      <c r="CH269" s="22">
        <v>-9.4088999999999996E-3</v>
      </c>
      <c r="CI269" s="22">
        <v>-2.1725E-3</v>
      </c>
      <c r="CJ269" s="22">
        <v>5.8396000000000003E-3</v>
      </c>
      <c r="CK269" s="22">
        <v>-5.3442000000000003E-3</v>
      </c>
      <c r="CL269" s="22">
        <v>-8.0257000000000002E-3</v>
      </c>
      <c r="CM269" s="22">
        <v>1.08644E-2</v>
      </c>
      <c r="CN269" s="22">
        <v>3.9031999999999999E-3</v>
      </c>
      <c r="CO269" s="22">
        <v>7.7121000000000004E-3</v>
      </c>
      <c r="CP269" s="22">
        <v>2.8820499999999999E-2</v>
      </c>
      <c r="CQ269" s="22">
        <v>4.9652000000000002E-2</v>
      </c>
      <c r="CR269" s="22">
        <v>4.5476200000000001E-2</v>
      </c>
      <c r="CS269" s="22">
        <v>3.5464599999999999E-2</v>
      </c>
      <c r="CT269" s="22">
        <v>3.47757E-2</v>
      </c>
      <c r="CU269" s="22">
        <v>4.60478E-2</v>
      </c>
      <c r="CV269" s="22">
        <v>2.0343699999999999E-2</v>
      </c>
      <c r="CW269" s="22">
        <v>1.3976199999999999E-2</v>
      </c>
      <c r="CX269" s="22">
        <v>1.5185799999999999E-2</v>
      </c>
      <c r="CY269" s="22">
        <v>-2.65156E-2</v>
      </c>
      <c r="CZ269" s="22">
        <v>-3.7353299999999999E-2</v>
      </c>
      <c r="DA269" s="22">
        <v>-3.2770599999999997E-2</v>
      </c>
      <c r="DB269" s="22">
        <v>-2.6442799999999999E-2</v>
      </c>
      <c r="DC269" s="22">
        <v>-1.8506499999999999E-2</v>
      </c>
      <c r="DD269" s="22">
        <v>-1.5194600000000001E-2</v>
      </c>
      <c r="DE269" s="22">
        <v>-6.0610999999999998E-3</v>
      </c>
      <c r="DF269" s="22">
        <v>-1.5767000000000001E-3</v>
      </c>
      <c r="DG269" s="22">
        <v>6.1989000000000002E-3</v>
      </c>
      <c r="DH269" s="22">
        <v>1.4283300000000001E-2</v>
      </c>
      <c r="DI269" s="22">
        <v>3.5233E-3</v>
      </c>
      <c r="DJ269" s="22">
        <v>1.0503999999999999E-3</v>
      </c>
      <c r="DK269" s="22">
        <v>1.98289E-2</v>
      </c>
      <c r="DL269" s="22">
        <v>1.3472100000000001E-2</v>
      </c>
      <c r="DM269" s="22">
        <v>1.67793E-2</v>
      </c>
      <c r="DN269" s="22">
        <v>3.8159800000000001E-2</v>
      </c>
      <c r="DO269" s="22">
        <v>5.9163800000000002E-2</v>
      </c>
      <c r="DP269" s="22">
        <v>5.5958800000000003E-2</v>
      </c>
      <c r="DQ269" s="22">
        <v>4.57674E-2</v>
      </c>
      <c r="DR269" s="22">
        <v>4.4974199999999999E-2</v>
      </c>
      <c r="DS269" s="22">
        <v>5.5597100000000003E-2</v>
      </c>
      <c r="DT269" s="22">
        <v>2.98391E-2</v>
      </c>
      <c r="DU269" s="22">
        <v>2.3086700000000002E-2</v>
      </c>
      <c r="DV269" s="22">
        <v>2.28486E-2</v>
      </c>
      <c r="DW269" s="22">
        <v>-1.44049E-2</v>
      </c>
      <c r="DX269" s="22">
        <v>-2.4997800000000001E-2</v>
      </c>
      <c r="DY269" s="22">
        <v>-2.1752899999999999E-2</v>
      </c>
      <c r="DZ269" s="22">
        <v>-1.6054300000000001E-2</v>
      </c>
      <c r="EA269" s="22">
        <v>-8.3762000000000003E-3</v>
      </c>
      <c r="EB269" s="22">
        <v>-5.4660000000000004E-3</v>
      </c>
      <c r="EC269" s="22">
        <v>3.9642000000000002E-3</v>
      </c>
      <c r="ED269" s="22">
        <v>9.7318000000000005E-3</v>
      </c>
      <c r="EE269" s="22">
        <v>1.8285800000000001E-2</v>
      </c>
      <c r="EF269" s="22">
        <v>2.6474600000000001E-2</v>
      </c>
      <c r="EG269" s="22">
        <v>1.63266E-2</v>
      </c>
      <c r="EH269" s="22">
        <v>1.4154699999999999E-2</v>
      </c>
      <c r="EI269" s="22">
        <v>3.2772299999999997E-2</v>
      </c>
      <c r="EJ269" s="22">
        <v>2.7288199999999999E-2</v>
      </c>
      <c r="EK269" s="22">
        <v>2.9871100000000001E-2</v>
      </c>
      <c r="EL269" s="22">
        <v>5.1644299999999997E-2</v>
      </c>
      <c r="EM269" s="22">
        <v>7.2897299999999998E-2</v>
      </c>
      <c r="EN269" s="22">
        <v>7.1094000000000004E-2</v>
      </c>
      <c r="EO269" s="22">
        <v>6.06429E-2</v>
      </c>
      <c r="EP269" s="22">
        <v>5.9699299999999997E-2</v>
      </c>
      <c r="EQ269" s="22">
        <v>6.9384699999999994E-2</v>
      </c>
      <c r="ER269" s="22">
        <v>4.3548900000000001E-2</v>
      </c>
      <c r="ES269" s="22">
        <v>3.6240799999999997E-2</v>
      </c>
      <c r="ET269" s="22">
        <v>3.3912400000000002E-2</v>
      </c>
      <c r="EU269" s="22">
        <v>60.601260000000003</v>
      </c>
      <c r="EV269" s="22">
        <v>60.019359999999999</v>
      </c>
      <c r="EW269" s="22">
        <v>60.019359999999999</v>
      </c>
      <c r="EX269" s="22">
        <v>59.611969999999999</v>
      </c>
      <c r="EY269" s="22">
        <v>60.015099999999997</v>
      </c>
      <c r="EZ269" s="22">
        <v>60.191749999999999</v>
      </c>
      <c r="FA269" s="22">
        <v>59.788620000000002</v>
      </c>
      <c r="FB269" s="22">
        <v>59.797139999999999</v>
      </c>
      <c r="FC269" s="22">
        <v>60.81418</v>
      </c>
      <c r="FD269" s="22">
        <v>63.208660000000002</v>
      </c>
      <c r="FE269" s="22">
        <v>66.779839999999993</v>
      </c>
      <c r="FF269" s="22">
        <v>71.409450000000007</v>
      </c>
      <c r="FG269" s="22">
        <v>72.861819999999994</v>
      </c>
      <c r="FH269" s="22">
        <v>72.909520000000001</v>
      </c>
      <c r="FI269" s="22">
        <v>74.297669999999997</v>
      </c>
      <c r="FJ269" s="22">
        <v>74.502129999999994</v>
      </c>
      <c r="FK269" s="22">
        <v>73.359750000000005</v>
      </c>
      <c r="FL269" s="22">
        <v>71.943780000000004</v>
      </c>
      <c r="FM269" s="22">
        <v>69.514970000000005</v>
      </c>
      <c r="FN269" s="22">
        <v>64.868269999999995</v>
      </c>
      <c r="FO269" s="22">
        <v>61.04918</v>
      </c>
      <c r="FP269" s="22">
        <v>58.805590000000002</v>
      </c>
      <c r="FQ269" s="22">
        <v>58.396079999999998</v>
      </c>
      <c r="FR269" s="22">
        <v>58.137529999999998</v>
      </c>
      <c r="FS269" s="22">
        <v>0.2265424</v>
      </c>
      <c r="FT269" s="22">
        <v>9.9795000000000005E-3</v>
      </c>
      <c r="FU269" s="22">
        <v>1.5651700000000001E-2</v>
      </c>
    </row>
    <row r="270" spans="1:177" x14ac:dyDescent="0.3">
      <c r="A270" s="13" t="s">
        <v>226</v>
      </c>
      <c r="B270" s="13" t="s">
        <v>199</v>
      </c>
      <c r="C270" s="13" t="s">
        <v>264</v>
      </c>
      <c r="D270" s="34" t="s">
        <v>250</v>
      </c>
      <c r="E270" s="23" t="s">
        <v>220</v>
      </c>
      <c r="F270" s="23">
        <v>6673</v>
      </c>
      <c r="G270" s="22">
        <v>0.52760079999999998</v>
      </c>
      <c r="H270" s="22">
        <v>0.47323870000000001</v>
      </c>
      <c r="I270" s="22">
        <v>0.44610339999999998</v>
      </c>
      <c r="J270" s="22">
        <v>0.42914780000000002</v>
      </c>
      <c r="K270" s="22">
        <v>0.42954710000000002</v>
      </c>
      <c r="L270" s="22">
        <v>0.4612018</v>
      </c>
      <c r="M270" s="22">
        <v>0.54176570000000002</v>
      </c>
      <c r="N270" s="22">
        <v>0.56850750000000005</v>
      </c>
      <c r="O270" s="22">
        <v>0.52634689999999995</v>
      </c>
      <c r="P270" s="22">
        <v>0.46236159999999998</v>
      </c>
      <c r="Q270" s="22">
        <v>0.3507478</v>
      </c>
      <c r="R270" s="22">
        <v>0.27472580000000002</v>
      </c>
      <c r="S270" s="22">
        <v>0.2296822</v>
      </c>
      <c r="T270" s="22">
        <v>0.182917</v>
      </c>
      <c r="U270" s="22">
        <v>0.20051569999999999</v>
      </c>
      <c r="V270" s="22">
        <v>0.28213880000000002</v>
      </c>
      <c r="W270" s="22">
        <v>0.39947880000000002</v>
      </c>
      <c r="X270" s="22">
        <v>0.56713910000000001</v>
      </c>
      <c r="Y270" s="22">
        <v>0.70156960000000002</v>
      </c>
      <c r="Z270" s="22">
        <v>0.78820840000000003</v>
      </c>
      <c r="AA270" s="22">
        <v>0.86747589999999997</v>
      </c>
      <c r="AB270" s="22">
        <v>0.82019540000000002</v>
      </c>
      <c r="AC270" s="22">
        <v>0.72112860000000001</v>
      </c>
      <c r="AD270" s="22">
        <v>0.60808410000000002</v>
      </c>
      <c r="AE270" s="22">
        <v>-4.6399500000000003E-2</v>
      </c>
      <c r="AF270" s="22">
        <v>-5.8298599999999999E-2</v>
      </c>
      <c r="AG270" s="22">
        <v>-5.5833800000000003E-2</v>
      </c>
      <c r="AH270" s="22">
        <v>-4.4132999999999999E-2</v>
      </c>
      <c r="AI270" s="22">
        <v>-3.7677099999999998E-2</v>
      </c>
      <c r="AJ270" s="22">
        <v>-3.2821200000000002E-2</v>
      </c>
      <c r="AK270" s="22">
        <v>-2.22521E-2</v>
      </c>
      <c r="AL270" s="22">
        <v>-1.86237E-2</v>
      </c>
      <c r="AM270" s="22">
        <v>-1.3377699999999999E-2</v>
      </c>
      <c r="AN270" s="22">
        <v>-1.0020299999999999E-2</v>
      </c>
      <c r="AO270" s="22">
        <v>-2.9945200000000002E-2</v>
      </c>
      <c r="AP270" s="22">
        <v>-3.0523100000000001E-2</v>
      </c>
      <c r="AQ270" s="22">
        <v>-1.4672299999999999E-2</v>
      </c>
      <c r="AR270" s="22">
        <v>-2.7451900000000001E-2</v>
      </c>
      <c r="AS270" s="22">
        <v>-1.30513E-2</v>
      </c>
      <c r="AT270" s="22">
        <v>3.3625E-3</v>
      </c>
      <c r="AU270" s="22">
        <v>1.99399E-2</v>
      </c>
      <c r="AV270" s="22">
        <v>2.3200100000000001E-2</v>
      </c>
      <c r="AW270" s="22">
        <v>1.77497E-2</v>
      </c>
      <c r="AX270" s="22">
        <v>-3.9849000000000004E-3</v>
      </c>
      <c r="AY270" s="22">
        <v>1.1087400000000001E-2</v>
      </c>
      <c r="AZ270" s="22">
        <v>-8.7358000000000002E-3</v>
      </c>
      <c r="BA270" s="22">
        <v>-1.39828E-2</v>
      </c>
      <c r="BB270" s="22">
        <v>-2.4036000000000001E-3</v>
      </c>
      <c r="BC270" s="22">
        <v>-3.2497999999999999E-2</v>
      </c>
      <c r="BD270" s="22">
        <v>-4.4507600000000001E-2</v>
      </c>
      <c r="BE270" s="22">
        <v>-4.35754E-2</v>
      </c>
      <c r="BF270" s="22">
        <v>-3.3046300000000001E-2</v>
      </c>
      <c r="BG270" s="22">
        <v>-2.65157E-2</v>
      </c>
      <c r="BH270" s="22">
        <v>-2.1843000000000001E-2</v>
      </c>
      <c r="BI270" s="22">
        <v>-1.0133700000000001E-2</v>
      </c>
      <c r="BJ270" s="22">
        <v>-5.5871999999999996E-3</v>
      </c>
      <c r="BK270" s="22">
        <v>2.7549999999999997E-4</v>
      </c>
      <c r="BL270" s="22">
        <v>4.7764000000000001E-3</v>
      </c>
      <c r="BM270" s="22">
        <v>-1.3997300000000001E-2</v>
      </c>
      <c r="BN270" s="22">
        <v>-1.45431E-2</v>
      </c>
      <c r="BO270" s="22">
        <v>1.7168000000000001E-3</v>
      </c>
      <c r="BP270" s="22">
        <v>-1.0279099999999999E-2</v>
      </c>
      <c r="BQ270" s="22">
        <v>2.7038000000000001E-3</v>
      </c>
      <c r="BR270" s="22">
        <v>1.91109E-2</v>
      </c>
      <c r="BS270" s="22">
        <v>3.5173700000000002E-2</v>
      </c>
      <c r="BT270" s="22">
        <v>4.08648E-2</v>
      </c>
      <c r="BU270" s="22">
        <v>3.6211599999999997E-2</v>
      </c>
      <c r="BV270" s="22">
        <v>1.40527E-2</v>
      </c>
      <c r="BW270" s="22">
        <v>2.7908200000000001E-2</v>
      </c>
      <c r="BX270" s="22">
        <v>7.5521E-3</v>
      </c>
      <c r="BY270" s="22">
        <v>1.6077000000000001E-3</v>
      </c>
      <c r="BZ270" s="22">
        <v>1.02573E-2</v>
      </c>
      <c r="CA270" s="22">
        <v>-2.2869799999999999E-2</v>
      </c>
      <c r="CB270" s="22">
        <v>-3.4956000000000001E-2</v>
      </c>
      <c r="CC270" s="22">
        <v>-3.50853E-2</v>
      </c>
      <c r="CD270" s="22">
        <v>-2.5367799999999999E-2</v>
      </c>
      <c r="CE270" s="22">
        <v>-1.8785400000000001E-2</v>
      </c>
      <c r="CF270" s="22">
        <v>-1.42395E-2</v>
      </c>
      <c r="CG270" s="22">
        <v>-1.7405000000000001E-3</v>
      </c>
      <c r="CH270" s="22">
        <v>3.4418000000000001E-3</v>
      </c>
      <c r="CI270" s="22">
        <v>9.7316E-3</v>
      </c>
      <c r="CJ270" s="22">
        <v>1.5024600000000001E-2</v>
      </c>
      <c r="CK270" s="22">
        <v>-2.9518999999999999E-3</v>
      </c>
      <c r="CL270" s="22">
        <v>-3.4754999999999999E-3</v>
      </c>
      <c r="CM270" s="22">
        <v>1.30679E-2</v>
      </c>
      <c r="CN270" s="22">
        <v>1.6146999999999999E-3</v>
      </c>
      <c r="CO270" s="22">
        <v>1.36157E-2</v>
      </c>
      <c r="CP270" s="22">
        <v>3.0018199999999998E-2</v>
      </c>
      <c r="CQ270" s="22">
        <v>4.5724500000000001E-2</v>
      </c>
      <c r="CR270" s="22">
        <v>5.3099300000000002E-2</v>
      </c>
      <c r="CS270" s="22">
        <v>4.8998199999999999E-2</v>
      </c>
      <c r="CT270" s="22">
        <v>2.65455E-2</v>
      </c>
      <c r="CU270" s="22">
        <v>3.9558299999999998E-2</v>
      </c>
      <c r="CV270" s="22">
        <v>1.8833099999999998E-2</v>
      </c>
      <c r="CW270" s="22">
        <v>1.2405599999999999E-2</v>
      </c>
      <c r="CX270" s="22">
        <v>1.90262E-2</v>
      </c>
      <c r="CY270" s="22">
        <v>-1.32417E-2</v>
      </c>
      <c r="CZ270" s="22">
        <v>-2.5404400000000001E-2</v>
      </c>
      <c r="DA270" s="22">
        <v>-2.6595199999999999E-2</v>
      </c>
      <c r="DB270" s="22">
        <v>-1.7689199999999999E-2</v>
      </c>
      <c r="DC270" s="22">
        <v>-1.10551E-2</v>
      </c>
      <c r="DD270" s="22">
        <v>-6.6360000000000004E-3</v>
      </c>
      <c r="DE270" s="22">
        <v>6.6527000000000001E-3</v>
      </c>
      <c r="DF270" s="22">
        <v>1.2470800000000001E-2</v>
      </c>
      <c r="DG270" s="22">
        <v>1.9187699999999999E-2</v>
      </c>
      <c r="DH270" s="22">
        <v>2.5272800000000002E-2</v>
      </c>
      <c r="DI270" s="22">
        <v>8.0935E-3</v>
      </c>
      <c r="DJ270" s="22">
        <v>7.5921000000000001E-3</v>
      </c>
      <c r="DK270" s="22">
        <v>2.4419E-2</v>
      </c>
      <c r="DL270" s="22">
        <v>1.3508600000000001E-2</v>
      </c>
      <c r="DM270" s="22">
        <v>2.45276E-2</v>
      </c>
      <c r="DN270" s="22">
        <v>4.0925499999999997E-2</v>
      </c>
      <c r="DO270" s="22">
        <v>5.6275400000000003E-2</v>
      </c>
      <c r="DP270" s="22">
        <v>6.5333799999999997E-2</v>
      </c>
      <c r="DQ270" s="22">
        <v>6.1784899999999997E-2</v>
      </c>
      <c r="DR270" s="22">
        <v>3.9038200000000002E-2</v>
      </c>
      <c r="DS270" s="22">
        <v>5.1208299999999998E-2</v>
      </c>
      <c r="DT270" s="22">
        <v>3.0114100000000001E-2</v>
      </c>
      <c r="DU270" s="22">
        <v>2.3203499999999998E-2</v>
      </c>
      <c r="DV270" s="22">
        <v>2.7795199999999999E-2</v>
      </c>
      <c r="DW270" s="22">
        <v>6.5979999999999999E-4</v>
      </c>
      <c r="DX270" s="22">
        <v>-1.1613500000000001E-2</v>
      </c>
      <c r="DY270" s="22">
        <v>-1.43369E-2</v>
      </c>
      <c r="DZ270" s="22">
        <v>-6.6026000000000001E-3</v>
      </c>
      <c r="EA270" s="22">
        <v>1.063E-4</v>
      </c>
      <c r="EB270" s="22">
        <v>4.3422000000000001E-3</v>
      </c>
      <c r="EC270" s="22">
        <v>1.8771099999999999E-2</v>
      </c>
      <c r="ED270" s="22">
        <v>2.55073E-2</v>
      </c>
      <c r="EE270" s="22">
        <v>3.2840899999999999E-2</v>
      </c>
      <c r="EF270" s="22">
        <v>4.0069500000000001E-2</v>
      </c>
      <c r="EG270" s="22">
        <v>2.4041400000000001E-2</v>
      </c>
      <c r="EH270" s="22">
        <v>2.3572099999999999E-2</v>
      </c>
      <c r="EI270" s="22">
        <v>4.0808200000000003E-2</v>
      </c>
      <c r="EJ270" s="22">
        <v>3.0681400000000001E-2</v>
      </c>
      <c r="EK270" s="22">
        <v>4.0282699999999998E-2</v>
      </c>
      <c r="EL270" s="22">
        <v>5.6673899999999999E-2</v>
      </c>
      <c r="EM270" s="22">
        <v>7.1509100000000006E-2</v>
      </c>
      <c r="EN270" s="22">
        <v>8.2998500000000003E-2</v>
      </c>
      <c r="EO270" s="22">
        <v>8.0246700000000004E-2</v>
      </c>
      <c r="EP270" s="22">
        <v>5.7075800000000003E-2</v>
      </c>
      <c r="EQ270" s="22">
        <v>6.8029199999999998E-2</v>
      </c>
      <c r="ER270" s="22">
        <v>4.6401999999999999E-2</v>
      </c>
      <c r="ES270" s="22">
        <v>3.8794000000000002E-2</v>
      </c>
      <c r="ET270" s="22">
        <v>4.0456100000000002E-2</v>
      </c>
      <c r="EU270" s="22">
        <v>61.04325</v>
      </c>
      <c r="EV270" s="22">
        <v>60.064869999999999</v>
      </c>
      <c r="EW270" s="22">
        <v>60.064869999999999</v>
      </c>
      <c r="EX270" s="22">
        <v>60.064869999999999</v>
      </c>
      <c r="EY270" s="22">
        <v>60.064869999999999</v>
      </c>
      <c r="EZ270" s="22">
        <v>61.04325</v>
      </c>
      <c r="FA270" s="22">
        <v>61.04325</v>
      </c>
      <c r="FB270" s="22">
        <v>61.04325</v>
      </c>
      <c r="FC270" s="22">
        <v>62.04325</v>
      </c>
      <c r="FD270" s="22">
        <v>64</v>
      </c>
      <c r="FE270" s="22">
        <v>67.95675</v>
      </c>
      <c r="FF270" s="22">
        <v>70.978369999999998</v>
      </c>
      <c r="FG270" s="22">
        <v>72.064869999999999</v>
      </c>
      <c r="FH270" s="22">
        <v>70.10812</v>
      </c>
      <c r="FI270" s="22">
        <v>71.086500000000001</v>
      </c>
      <c r="FJ270" s="22">
        <v>72.10812</v>
      </c>
      <c r="FK270" s="22">
        <v>70.19462</v>
      </c>
      <c r="FL270" s="22">
        <v>69.172989999999999</v>
      </c>
      <c r="FM270" s="22">
        <v>67.129750000000001</v>
      </c>
      <c r="FN270" s="22">
        <v>64.086500000000001</v>
      </c>
      <c r="FO270" s="22">
        <v>61.064869999999999</v>
      </c>
      <c r="FP270" s="22">
        <v>60.021619999999999</v>
      </c>
      <c r="FQ270" s="22">
        <v>60.021619999999999</v>
      </c>
      <c r="FR270" s="22">
        <v>60.95675</v>
      </c>
      <c r="FS270" s="22">
        <v>0.25739109999999998</v>
      </c>
      <c r="FT270" s="22">
        <v>1.1736399999999999E-2</v>
      </c>
      <c r="FU270" s="22">
        <v>1.8800799999999999E-2</v>
      </c>
    </row>
    <row r="271" spans="1:177" x14ac:dyDescent="0.3">
      <c r="A271" s="13" t="s">
        <v>226</v>
      </c>
      <c r="B271" s="13" t="s">
        <v>199</v>
      </c>
      <c r="C271" s="13" t="s">
        <v>264</v>
      </c>
      <c r="D271" s="34" t="s">
        <v>250</v>
      </c>
      <c r="E271" s="23" t="s">
        <v>221</v>
      </c>
      <c r="F271" s="23">
        <v>4431</v>
      </c>
      <c r="G271" s="22">
        <v>0.52509090000000003</v>
      </c>
      <c r="H271" s="22">
        <v>0.47547319999999998</v>
      </c>
      <c r="I271" s="22">
        <v>0.45759749999999999</v>
      </c>
      <c r="J271" s="22">
        <v>0.44704240000000001</v>
      </c>
      <c r="K271" s="22">
        <v>0.4627192</v>
      </c>
      <c r="L271" s="22">
        <v>0.51444909999999999</v>
      </c>
      <c r="M271" s="22">
        <v>0.59553730000000005</v>
      </c>
      <c r="N271" s="22">
        <v>0.57881539999999998</v>
      </c>
      <c r="O271" s="22">
        <v>0.46512680000000001</v>
      </c>
      <c r="P271" s="22">
        <v>0.28282889999999999</v>
      </c>
      <c r="Q271" s="22">
        <v>7.7798300000000001E-2</v>
      </c>
      <c r="R271" s="22">
        <v>-4.53695E-2</v>
      </c>
      <c r="S271" s="22">
        <v>-6.8015400000000004E-2</v>
      </c>
      <c r="T271" s="22">
        <v>-6.6626199999999997E-2</v>
      </c>
      <c r="U271" s="22">
        <v>-1.59107E-2</v>
      </c>
      <c r="V271" s="22">
        <v>0.1249316</v>
      </c>
      <c r="W271" s="22">
        <v>0.3164535</v>
      </c>
      <c r="X271" s="22">
        <v>0.54694160000000003</v>
      </c>
      <c r="Y271" s="22">
        <v>0.74215109999999995</v>
      </c>
      <c r="Z271" s="22">
        <v>0.87445240000000002</v>
      </c>
      <c r="AA271" s="22">
        <v>0.95367000000000002</v>
      </c>
      <c r="AB271" s="22">
        <v>0.88772180000000001</v>
      </c>
      <c r="AC271" s="22">
        <v>0.77248070000000002</v>
      </c>
      <c r="AD271" s="22">
        <v>0.64174989999999998</v>
      </c>
      <c r="AE271" s="22">
        <v>-9.4728800000000002E-2</v>
      </c>
      <c r="AF271" s="22">
        <v>-0.1073346</v>
      </c>
      <c r="AG271" s="22">
        <v>-8.8761300000000001E-2</v>
      </c>
      <c r="AH271" s="22">
        <v>-8.2090499999999997E-2</v>
      </c>
      <c r="AI271" s="22">
        <v>-6.8780900000000006E-2</v>
      </c>
      <c r="AJ271" s="22">
        <v>-6.6405099999999995E-2</v>
      </c>
      <c r="AK271" s="22">
        <v>-6.06154E-2</v>
      </c>
      <c r="AL271" s="22">
        <v>-6.2090399999999997E-2</v>
      </c>
      <c r="AM271" s="22">
        <v>-5.7896499999999997E-2</v>
      </c>
      <c r="AN271" s="22">
        <v>-3.26194E-2</v>
      </c>
      <c r="AO271" s="22">
        <v>-3.1138300000000001E-2</v>
      </c>
      <c r="AP271" s="22">
        <v>-3.7152600000000001E-2</v>
      </c>
      <c r="AQ271" s="22">
        <v>-1.6647599999999999E-2</v>
      </c>
      <c r="AR271" s="22">
        <v>-2.61411E-2</v>
      </c>
      <c r="AS271" s="22">
        <v>-3.3624800000000003E-2</v>
      </c>
      <c r="AT271" s="22">
        <v>-6.4520000000000003E-3</v>
      </c>
      <c r="AU271" s="22">
        <v>1.6103900000000001E-2</v>
      </c>
      <c r="AV271" s="22">
        <v>-9.4415999999999996E-3</v>
      </c>
      <c r="AW271" s="22">
        <v>-2.78704E-2</v>
      </c>
      <c r="AX271" s="22">
        <v>5.1644999999999998E-3</v>
      </c>
      <c r="AY271" s="22">
        <v>1.2141300000000001E-2</v>
      </c>
      <c r="AZ271" s="22">
        <v>-1.92582E-2</v>
      </c>
      <c r="BA271" s="22">
        <v>-2.2272E-2</v>
      </c>
      <c r="BB271" s="22">
        <v>-2.7127100000000001E-2</v>
      </c>
      <c r="BC271" s="22">
        <v>-7.2882699999999995E-2</v>
      </c>
      <c r="BD271" s="22">
        <v>-8.4458000000000005E-2</v>
      </c>
      <c r="BE271" s="22">
        <v>-6.8353899999999995E-2</v>
      </c>
      <c r="BF271" s="22">
        <v>-6.2172600000000001E-2</v>
      </c>
      <c r="BG271" s="22">
        <v>-4.97347E-2</v>
      </c>
      <c r="BH271" s="22">
        <v>-4.8655200000000003E-2</v>
      </c>
      <c r="BI271" s="22">
        <v>-4.3581000000000002E-2</v>
      </c>
      <c r="BJ271" s="22">
        <v>-4.1808499999999998E-2</v>
      </c>
      <c r="BK271" s="22">
        <v>-3.5693099999999998E-2</v>
      </c>
      <c r="BL271" s="22">
        <v>-1.20094E-2</v>
      </c>
      <c r="BM271" s="22">
        <v>-1.0890800000000001E-2</v>
      </c>
      <c r="BN271" s="22">
        <v>-1.5474099999999999E-2</v>
      </c>
      <c r="BO271" s="22">
        <v>3.6933000000000001E-3</v>
      </c>
      <c r="BP271" s="22">
        <v>-3.5645999999999998E-3</v>
      </c>
      <c r="BQ271" s="22">
        <v>-1.15843E-2</v>
      </c>
      <c r="BR271" s="22">
        <v>1.7189300000000001E-2</v>
      </c>
      <c r="BS271" s="22">
        <v>4.1817100000000003E-2</v>
      </c>
      <c r="BT271" s="22">
        <v>1.7458000000000001E-2</v>
      </c>
      <c r="BU271" s="22">
        <v>-3.0990000000000002E-3</v>
      </c>
      <c r="BV271" s="22">
        <v>3.0227400000000001E-2</v>
      </c>
      <c r="BW271" s="22">
        <v>3.55088E-2</v>
      </c>
      <c r="BX271" s="22">
        <v>4.2667E-3</v>
      </c>
      <c r="BY271" s="22">
        <v>1.4190000000000001E-4</v>
      </c>
      <c r="BZ271" s="22">
        <v>-7.3211999999999999E-3</v>
      </c>
      <c r="CA271" s="22">
        <v>-5.7752199999999997E-2</v>
      </c>
      <c r="CB271" s="22">
        <v>-6.8613900000000005E-2</v>
      </c>
      <c r="CC271" s="22">
        <v>-5.4219700000000003E-2</v>
      </c>
      <c r="CD271" s="22">
        <v>-4.8377499999999997E-2</v>
      </c>
      <c r="CE271" s="22">
        <v>-3.6543399999999997E-2</v>
      </c>
      <c r="CF271" s="22">
        <v>-3.6361699999999997E-2</v>
      </c>
      <c r="CG271" s="22">
        <v>-3.1782999999999999E-2</v>
      </c>
      <c r="CH271" s="22">
        <v>-2.7761299999999999E-2</v>
      </c>
      <c r="CI271" s="22">
        <v>-2.0315099999999999E-2</v>
      </c>
      <c r="CJ271" s="22">
        <v>2.2650000000000001E-3</v>
      </c>
      <c r="CK271" s="22">
        <v>3.1324999999999999E-3</v>
      </c>
      <c r="CL271" s="22">
        <v>-4.5970000000000001E-4</v>
      </c>
      <c r="CM271" s="22">
        <v>1.77813E-2</v>
      </c>
      <c r="CN271" s="22">
        <v>1.2071800000000001E-2</v>
      </c>
      <c r="CO271" s="22">
        <v>3.6809999999999998E-3</v>
      </c>
      <c r="CP271" s="22">
        <v>3.3563200000000001E-2</v>
      </c>
      <c r="CQ271" s="22">
        <v>5.9625900000000003E-2</v>
      </c>
      <c r="CR271" s="22">
        <v>3.6088599999999998E-2</v>
      </c>
      <c r="CS271" s="22">
        <v>1.4057699999999999E-2</v>
      </c>
      <c r="CT271" s="22">
        <v>4.75859E-2</v>
      </c>
      <c r="CU271" s="22">
        <v>5.1693000000000003E-2</v>
      </c>
      <c r="CV271" s="22">
        <v>2.0559999999999998E-2</v>
      </c>
      <c r="CW271" s="22">
        <v>1.5665700000000001E-2</v>
      </c>
      <c r="CX271" s="22">
        <v>6.3962999999999997E-3</v>
      </c>
      <c r="CY271" s="22">
        <v>-4.2621699999999998E-2</v>
      </c>
      <c r="CZ271" s="22">
        <v>-5.2769700000000003E-2</v>
      </c>
      <c r="DA271" s="22">
        <v>-4.0085599999999999E-2</v>
      </c>
      <c r="DB271" s="22">
        <v>-3.4582399999999999E-2</v>
      </c>
      <c r="DC271" s="22">
        <v>-2.3352100000000001E-2</v>
      </c>
      <c r="DD271" s="22">
        <v>-2.4068200000000001E-2</v>
      </c>
      <c r="DE271" s="22">
        <v>-1.9984999999999999E-2</v>
      </c>
      <c r="DF271" s="22">
        <v>-1.37141E-2</v>
      </c>
      <c r="DG271" s="22">
        <v>-4.9370999999999998E-3</v>
      </c>
      <c r="DH271" s="22">
        <v>1.6539499999999999E-2</v>
      </c>
      <c r="DI271" s="22">
        <v>1.7155900000000002E-2</v>
      </c>
      <c r="DJ271" s="22">
        <v>1.45547E-2</v>
      </c>
      <c r="DK271" s="22">
        <v>3.1869300000000003E-2</v>
      </c>
      <c r="DL271" s="22">
        <v>2.7708199999999999E-2</v>
      </c>
      <c r="DM271" s="22">
        <v>1.89462E-2</v>
      </c>
      <c r="DN271" s="22">
        <v>4.9937099999999998E-2</v>
      </c>
      <c r="DO271" s="22">
        <v>7.7434799999999998E-2</v>
      </c>
      <c r="DP271" s="22">
        <v>5.4719200000000003E-2</v>
      </c>
      <c r="DQ271" s="22">
        <v>3.12144E-2</v>
      </c>
      <c r="DR271" s="22">
        <v>6.4944500000000002E-2</v>
      </c>
      <c r="DS271" s="22">
        <v>6.7877199999999999E-2</v>
      </c>
      <c r="DT271" s="22">
        <v>3.6853299999999999E-2</v>
      </c>
      <c r="DU271" s="22">
        <v>3.1189499999999998E-2</v>
      </c>
      <c r="DV271" s="22">
        <v>2.0113800000000001E-2</v>
      </c>
      <c r="DW271" s="22">
        <v>-2.0775600000000002E-2</v>
      </c>
      <c r="DX271" s="22">
        <v>-2.9893200000000002E-2</v>
      </c>
      <c r="DY271" s="22">
        <v>-1.96782E-2</v>
      </c>
      <c r="DZ271" s="22">
        <v>-1.46645E-2</v>
      </c>
      <c r="EA271" s="22">
        <v>-4.3058999999999997E-3</v>
      </c>
      <c r="EB271" s="22">
        <v>-6.3184000000000001E-3</v>
      </c>
      <c r="EC271" s="22">
        <v>-2.9505999999999998E-3</v>
      </c>
      <c r="ED271" s="22">
        <v>6.5678999999999998E-3</v>
      </c>
      <c r="EE271" s="22">
        <v>1.7266299999999998E-2</v>
      </c>
      <c r="EF271" s="22">
        <v>3.7149399999999999E-2</v>
      </c>
      <c r="EG271" s="22">
        <v>3.7403400000000003E-2</v>
      </c>
      <c r="EH271" s="22">
        <v>3.62332E-2</v>
      </c>
      <c r="EI271" s="22">
        <v>5.2210199999999998E-2</v>
      </c>
      <c r="EJ271" s="22">
        <v>5.0284700000000002E-2</v>
      </c>
      <c r="EK271" s="22">
        <v>4.0986799999999997E-2</v>
      </c>
      <c r="EL271" s="22">
        <v>7.3578400000000002E-2</v>
      </c>
      <c r="EM271" s="22">
        <v>0.103148</v>
      </c>
      <c r="EN271" s="22">
        <v>8.1618899999999994E-2</v>
      </c>
      <c r="EO271" s="22">
        <v>5.5985800000000002E-2</v>
      </c>
      <c r="EP271" s="22">
        <v>9.0007400000000001E-2</v>
      </c>
      <c r="EQ271" s="22">
        <v>9.1244699999999998E-2</v>
      </c>
      <c r="ER271" s="22">
        <v>6.03782E-2</v>
      </c>
      <c r="ES271" s="22">
        <v>5.3603400000000002E-2</v>
      </c>
      <c r="ET271" s="22">
        <v>3.9919700000000002E-2</v>
      </c>
      <c r="EU271" s="22">
        <v>59.952710000000003</v>
      </c>
      <c r="EV271" s="22">
        <v>59.952710000000003</v>
      </c>
      <c r="EW271" s="22">
        <v>59.9527</v>
      </c>
      <c r="EX271" s="22">
        <v>58.947450000000003</v>
      </c>
      <c r="EY271" s="22">
        <v>59.9422</v>
      </c>
      <c r="EZ271" s="22">
        <v>58.9422</v>
      </c>
      <c r="FA271" s="22">
        <v>57.947450000000003</v>
      </c>
      <c r="FB271" s="22">
        <v>57.968470000000003</v>
      </c>
      <c r="FC271" s="22">
        <v>59.010509999999996</v>
      </c>
      <c r="FD271" s="22">
        <v>62.047289999999997</v>
      </c>
      <c r="FE271" s="22">
        <v>65.052549999999997</v>
      </c>
      <c r="FF271" s="22">
        <v>72.04204</v>
      </c>
      <c r="FG271" s="22">
        <v>74.031530000000004</v>
      </c>
      <c r="FH271" s="22">
        <v>77.021019999999993</v>
      </c>
      <c r="FI271" s="22">
        <v>79.010509999999996</v>
      </c>
      <c r="FJ271" s="22">
        <v>78.01576</v>
      </c>
      <c r="FK271" s="22">
        <v>78.005250000000004</v>
      </c>
      <c r="FL271" s="22">
        <v>76.010509999999996</v>
      </c>
      <c r="FM271" s="22">
        <v>73.01576</v>
      </c>
      <c r="FN271" s="22">
        <v>66.01576</v>
      </c>
      <c r="FO271" s="22">
        <v>61.026269999999997</v>
      </c>
      <c r="FP271" s="22">
        <v>57.02102</v>
      </c>
      <c r="FQ271" s="22">
        <v>56.010509999999996</v>
      </c>
      <c r="FR271" s="22">
        <v>54</v>
      </c>
      <c r="FS271" s="22">
        <v>0.41380329999999999</v>
      </c>
      <c r="FT271" s="22">
        <v>1.7450199999999999E-2</v>
      </c>
      <c r="FU271" s="22">
        <v>2.71168E-2</v>
      </c>
    </row>
    <row r="272" spans="1:177" x14ac:dyDescent="0.3">
      <c r="A272" s="13" t="s">
        <v>226</v>
      </c>
      <c r="B272" s="13" t="s">
        <v>199</v>
      </c>
      <c r="C272" s="13" t="s">
        <v>264</v>
      </c>
      <c r="D272" s="34" t="s">
        <v>239</v>
      </c>
      <c r="E272" s="23" t="s">
        <v>219</v>
      </c>
      <c r="F272" s="23">
        <v>7199</v>
      </c>
      <c r="G272" s="22">
        <v>0.60204259999999998</v>
      </c>
      <c r="H272" s="22">
        <v>0.55632210000000004</v>
      </c>
      <c r="I272" s="22">
        <v>0.52702020000000005</v>
      </c>
      <c r="J272" s="22">
        <v>0.51486750000000003</v>
      </c>
      <c r="K272" s="22">
        <v>0.53574189999999999</v>
      </c>
      <c r="L272" s="22">
        <v>0.59926780000000002</v>
      </c>
      <c r="M272" s="22">
        <v>0.69011560000000005</v>
      </c>
      <c r="N272" s="22">
        <v>0.6935424</v>
      </c>
      <c r="O272" s="22">
        <v>0.6137918</v>
      </c>
      <c r="P272" s="22">
        <v>0.52907820000000005</v>
      </c>
      <c r="Q272" s="22">
        <v>0.48618879999999998</v>
      </c>
      <c r="R272" s="22">
        <v>0.45139180000000001</v>
      </c>
      <c r="S272" s="22">
        <v>0.44895889999999999</v>
      </c>
      <c r="T272" s="22">
        <v>0.47607549999999998</v>
      </c>
      <c r="U272" s="22">
        <v>0.53903659999999998</v>
      </c>
      <c r="V272" s="22">
        <v>0.6442078</v>
      </c>
      <c r="W272" s="22">
        <v>0.80697319999999995</v>
      </c>
      <c r="X272" s="22">
        <v>1.029018</v>
      </c>
      <c r="Y272" s="22">
        <v>1.0998619999999999</v>
      </c>
      <c r="Z272" s="22">
        <v>1.082546</v>
      </c>
      <c r="AA272" s="22">
        <v>1.0374049999999999</v>
      </c>
      <c r="AB272" s="22">
        <v>0.944415</v>
      </c>
      <c r="AC272" s="22">
        <v>0.8227428</v>
      </c>
      <c r="AD272" s="22">
        <v>0.69649649999999996</v>
      </c>
      <c r="AE272" s="22">
        <v>-7.2759000000000004E-2</v>
      </c>
      <c r="AF272" s="22">
        <v>-7.7699699999999997E-2</v>
      </c>
      <c r="AG272" s="22">
        <v>-6.4546800000000001E-2</v>
      </c>
      <c r="AH272" s="22">
        <v>-6.2141599999999998E-2</v>
      </c>
      <c r="AI272" s="22">
        <v>-3.7679999999999998E-2</v>
      </c>
      <c r="AJ272" s="22">
        <v>-2.2280600000000001E-2</v>
      </c>
      <c r="AK272" s="22">
        <v>-1.7417599999999998E-2</v>
      </c>
      <c r="AL272" s="22">
        <v>-9.1585E-3</v>
      </c>
      <c r="AM272" s="22">
        <v>-8.7904999999999997E-3</v>
      </c>
      <c r="AN272" s="22">
        <v>-1.79846E-2</v>
      </c>
      <c r="AO272" s="22">
        <v>-4.7786E-3</v>
      </c>
      <c r="AP272" s="22">
        <v>-3.1015000000000001E-3</v>
      </c>
      <c r="AQ272" s="22">
        <v>-4.8441999999999999E-3</v>
      </c>
      <c r="AR272" s="22">
        <v>-9.8916000000000004E-3</v>
      </c>
      <c r="AS272" s="22">
        <v>-7.4470000000000005E-4</v>
      </c>
      <c r="AT272" s="22">
        <v>3.9392999999999997E-3</v>
      </c>
      <c r="AU272" s="22">
        <v>2.85043E-2</v>
      </c>
      <c r="AV272" s="22">
        <v>4.1720300000000002E-2</v>
      </c>
      <c r="AW272" s="22">
        <v>4.7285500000000001E-2</v>
      </c>
      <c r="AX272" s="22">
        <v>3.8950100000000001E-2</v>
      </c>
      <c r="AY272" s="22">
        <v>3.4120499999999998E-2</v>
      </c>
      <c r="AZ272" s="22">
        <v>1.0824999999999999E-3</v>
      </c>
      <c r="BA272" s="22">
        <v>-8.8559999999999993E-3</v>
      </c>
      <c r="BB272" s="22">
        <v>-2.31349E-2</v>
      </c>
      <c r="BC272" s="22">
        <v>-6.2248600000000001E-2</v>
      </c>
      <c r="BD272" s="22">
        <v>-6.6993200000000003E-2</v>
      </c>
      <c r="BE272" s="22">
        <v>-5.4574600000000001E-2</v>
      </c>
      <c r="BF272" s="22">
        <v>-5.2549199999999997E-2</v>
      </c>
      <c r="BG272" s="22">
        <v>-2.8057700000000001E-2</v>
      </c>
      <c r="BH272" s="22">
        <v>-1.31012E-2</v>
      </c>
      <c r="BI272" s="22">
        <v>-7.6942E-3</v>
      </c>
      <c r="BJ272" s="22">
        <v>1.4955000000000001E-3</v>
      </c>
      <c r="BK272" s="22">
        <v>2.2707000000000001E-3</v>
      </c>
      <c r="BL272" s="22">
        <v>-7.1488000000000003E-3</v>
      </c>
      <c r="BM272" s="22">
        <v>5.9547999999999997E-3</v>
      </c>
      <c r="BN272" s="22">
        <v>7.4726000000000002E-3</v>
      </c>
      <c r="BO272" s="22">
        <v>5.5345000000000004E-3</v>
      </c>
      <c r="BP272" s="22">
        <v>8.1300000000000003E-4</v>
      </c>
      <c r="BQ272" s="22">
        <v>9.7809999999999998E-3</v>
      </c>
      <c r="BR272" s="22">
        <v>1.448E-2</v>
      </c>
      <c r="BS272" s="22">
        <v>3.9244500000000002E-2</v>
      </c>
      <c r="BT272" s="22">
        <v>5.3069400000000003E-2</v>
      </c>
      <c r="BU272" s="22">
        <v>5.9137200000000001E-2</v>
      </c>
      <c r="BV272" s="22">
        <v>5.1331300000000003E-2</v>
      </c>
      <c r="BW272" s="22">
        <v>4.6263499999999999E-2</v>
      </c>
      <c r="BX272" s="22">
        <v>1.30826E-2</v>
      </c>
      <c r="BY272" s="22">
        <v>2.6002E-3</v>
      </c>
      <c r="BZ272" s="22">
        <v>-1.3259699999999999E-2</v>
      </c>
      <c r="CA272" s="22">
        <v>-5.4969200000000003E-2</v>
      </c>
      <c r="CB272" s="22">
        <v>-5.9577999999999999E-2</v>
      </c>
      <c r="CC272" s="22">
        <v>-4.7667899999999999E-2</v>
      </c>
      <c r="CD272" s="22">
        <v>-4.5905399999999999E-2</v>
      </c>
      <c r="CE272" s="22">
        <v>-2.1393300000000001E-2</v>
      </c>
      <c r="CF272" s="22">
        <v>-6.7435999999999998E-3</v>
      </c>
      <c r="CG272" s="22">
        <v>-9.5980000000000002E-4</v>
      </c>
      <c r="CH272" s="22">
        <v>8.8743999999999993E-3</v>
      </c>
      <c r="CI272" s="22">
        <v>9.9316999999999999E-3</v>
      </c>
      <c r="CJ272" s="22">
        <v>3.5599999999999998E-4</v>
      </c>
      <c r="CK272" s="22">
        <v>1.33887E-2</v>
      </c>
      <c r="CL272" s="22">
        <v>1.4796200000000001E-2</v>
      </c>
      <c r="CM272" s="22">
        <v>1.2722799999999999E-2</v>
      </c>
      <c r="CN272" s="22">
        <v>8.2269000000000005E-3</v>
      </c>
      <c r="CO272" s="22">
        <v>1.7070999999999999E-2</v>
      </c>
      <c r="CP272" s="22">
        <v>2.1780500000000001E-2</v>
      </c>
      <c r="CQ272" s="22">
        <v>4.6683099999999998E-2</v>
      </c>
      <c r="CR272" s="22">
        <v>6.0929799999999999E-2</v>
      </c>
      <c r="CS272" s="22">
        <v>6.7345699999999994E-2</v>
      </c>
      <c r="CT272" s="22">
        <v>5.9906599999999997E-2</v>
      </c>
      <c r="CU272" s="22">
        <v>5.4673699999999999E-2</v>
      </c>
      <c r="CV272" s="22">
        <v>2.13939E-2</v>
      </c>
      <c r="CW272" s="22">
        <v>1.0534699999999999E-2</v>
      </c>
      <c r="CX272" s="22">
        <v>-6.4202E-3</v>
      </c>
      <c r="CY272" s="22">
        <v>-4.7689700000000002E-2</v>
      </c>
      <c r="CZ272" s="22">
        <v>-5.2162699999999999E-2</v>
      </c>
      <c r="DA272" s="22">
        <v>-4.0761100000000001E-2</v>
      </c>
      <c r="DB272" s="22">
        <v>-3.9261699999999997E-2</v>
      </c>
      <c r="DC272" s="22">
        <v>-1.47289E-2</v>
      </c>
      <c r="DD272" s="22">
        <v>-3.86E-4</v>
      </c>
      <c r="DE272" s="22">
        <v>5.7746000000000004E-3</v>
      </c>
      <c r="DF272" s="22">
        <v>1.6253199999999999E-2</v>
      </c>
      <c r="DG272" s="22">
        <v>1.7592699999999999E-2</v>
      </c>
      <c r="DH272" s="22">
        <v>7.8609000000000005E-3</v>
      </c>
      <c r="DI272" s="22">
        <v>2.08226E-2</v>
      </c>
      <c r="DJ272" s="22">
        <v>2.2119799999999998E-2</v>
      </c>
      <c r="DK272" s="22">
        <v>1.9911000000000002E-2</v>
      </c>
      <c r="DL272" s="22">
        <v>1.5640899999999999E-2</v>
      </c>
      <c r="DM272" s="22">
        <v>2.43611E-2</v>
      </c>
      <c r="DN272" s="22">
        <v>2.90809E-2</v>
      </c>
      <c r="DO272" s="22">
        <v>5.4121700000000002E-2</v>
      </c>
      <c r="DP272" s="22">
        <v>6.8790100000000007E-2</v>
      </c>
      <c r="DQ272" s="22">
        <v>7.5554099999999999E-2</v>
      </c>
      <c r="DR272" s="22">
        <v>6.8481799999999995E-2</v>
      </c>
      <c r="DS272" s="22">
        <v>6.3083899999999998E-2</v>
      </c>
      <c r="DT272" s="22">
        <v>2.9705100000000002E-2</v>
      </c>
      <c r="DU272" s="22">
        <v>1.8469300000000001E-2</v>
      </c>
      <c r="DV272" s="22">
        <v>4.193E-4</v>
      </c>
      <c r="DW272" s="22">
        <v>-3.7179400000000001E-2</v>
      </c>
      <c r="DX272" s="22">
        <v>-4.1456300000000001E-2</v>
      </c>
      <c r="DY272" s="22">
        <v>-3.0788900000000001E-2</v>
      </c>
      <c r="DZ272" s="22">
        <v>-2.96692E-2</v>
      </c>
      <c r="EA272" s="22">
        <v>-5.1066000000000002E-3</v>
      </c>
      <c r="EB272" s="22">
        <v>8.7933000000000004E-3</v>
      </c>
      <c r="EC272" s="22">
        <v>1.54979E-2</v>
      </c>
      <c r="ED272" s="22">
        <v>2.6907199999999999E-2</v>
      </c>
      <c r="EE272" s="22">
        <v>2.86539E-2</v>
      </c>
      <c r="EF272" s="22">
        <v>1.86967E-2</v>
      </c>
      <c r="EG272" s="22">
        <v>3.1556000000000001E-2</v>
      </c>
      <c r="EH272" s="22">
        <v>3.2693899999999998E-2</v>
      </c>
      <c r="EI272" s="22">
        <v>3.0289699999999999E-2</v>
      </c>
      <c r="EJ272" s="22">
        <v>2.6345500000000001E-2</v>
      </c>
      <c r="EK272" s="22">
        <v>3.48867E-2</v>
      </c>
      <c r="EL272" s="22">
        <v>3.96216E-2</v>
      </c>
      <c r="EM272" s="22">
        <v>6.48619E-2</v>
      </c>
      <c r="EN272" s="22">
        <v>8.0139199999999994E-2</v>
      </c>
      <c r="EO272" s="22">
        <v>8.7405800000000006E-2</v>
      </c>
      <c r="EP272" s="22">
        <v>8.0863000000000004E-2</v>
      </c>
      <c r="EQ272" s="22">
        <v>7.5226899999999999E-2</v>
      </c>
      <c r="ER272" s="22">
        <v>4.1705199999999998E-2</v>
      </c>
      <c r="ES272" s="22">
        <v>2.9925400000000001E-2</v>
      </c>
      <c r="ET272" s="22">
        <v>1.02945E-2</v>
      </c>
      <c r="EU272" s="22">
        <v>53.92022</v>
      </c>
      <c r="EV272" s="22">
        <v>53.339190000000002</v>
      </c>
      <c r="EW272" s="22">
        <v>53.570169999999997</v>
      </c>
      <c r="EX272" s="22">
        <v>53.0002</v>
      </c>
      <c r="EY272" s="22">
        <v>52.313989999999997</v>
      </c>
      <c r="EZ272" s="22">
        <v>52.139789999999998</v>
      </c>
      <c r="FA272" s="22">
        <v>52.075710000000001</v>
      </c>
      <c r="FB272" s="22">
        <v>53.036000000000001</v>
      </c>
      <c r="FC272" s="22">
        <v>58.874110000000002</v>
      </c>
      <c r="FD272" s="22">
        <v>65.121020000000001</v>
      </c>
      <c r="FE272" s="22">
        <v>68.717860000000002</v>
      </c>
      <c r="FF272" s="22">
        <v>70.561890000000005</v>
      </c>
      <c r="FG272" s="22">
        <v>71.718050000000005</v>
      </c>
      <c r="FH272" s="22">
        <v>72.068039999999996</v>
      </c>
      <c r="FI272" s="22">
        <v>71.502110000000002</v>
      </c>
      <c r="FJ272" s="22">
        <v>70.232500000000002</v>
      </c>
      <c r="FK272" s="22">
        <v>68.05386</v>
      </c>
      <c r="FL272" s="22">
        <v>64.401009999999999</v>
      </c>
      <c r="FM272" s="22">
        <v>61.409529999999997</v>
      </c>
      <c r="FN272" s="22">
        <v>59.3994</v>
      </c>
      <c r="FO272" s="22">
        <v>57.795879999999997</v>
      </c>
      <c r="FP272" s="22">
        <v>56.841529999999999</v>
      </c>
      <c r="FQ272" s="22">
        <v>55.87323</v>
      </c>
      <c r="FR272" s="22">
        <v>55.2241</v>
      </c>
      <c r="FS272" s="22">
        <v>0.2129876</v>
      </c>
      <c r="FT272" s="22">
        <v>9.2651000000000001E-3</v>
      </c>
      <c r="FU272" s="22">
        <v>1.349E-2</v>
      </c>
    </row>
    <row r="273" spans="1:177" x14ac:dyDescent="0.3">
      <c r="A273" s="13" t="s">
        <v>226</v>
      </c>
      <c r="B273" s="13" t="s">
        <v>199</v>
      </c>
      <c r="C273" s="13" t="s">
        <v>264</v>
      </c>
      <c r="D273" s="34" t="s">
        <v>239</v>
      </c>
      <c r="E273" s="23" t="s">
        <v>220</v>
      </c>
      <c r="F273" s="23">
        <v>4213</v>
      </c>
      <c r="G273" s="22">
        <v>0.58478459999999999</v>
      </c>
      <c r="H273" s="22">
        <v>0.54658030000000002</v>
      </c>
      <c r="I273" s="22">
        <v>0.52053229999999995</v>
      </c>
      <c r="J273" s="22">
        <v>0.50441939999999996</v>
      </c>
      <c r="K273" s="22">
        <v>0.52523339999999996</v>
      </c>
      <c r="L273" s="22">
        <v>0.57752420000000004</v>
      </c>
      <c r="M273" s="22">
        <v>0.65736600000000001</v>
      </c>
      <c r="N273" s="22">
        <v>0.68315239999999999</v>
      </c>
      <c r="O273" s="22">
        <v>0.63438919999999999</v>
      </c>
      <c r="P273" s="22">
        <v>0.58077920000000005</v>
      </c>
      <c r="Q273" s="22">
        <v>0.56333169999999999</v>
      </c>
      <c r="R273" s="22">
        <v>0.53928799999999999</v>
      </c>
      <c r="S273" s="22">
        <v>0.52503080000000002</v>
      </c>
      <c r="T273" s="22">
        <v>0.54300749999999998</v>
      </c>
      <c r="U273" s="22">
        <v>0.57468010000000003</v>
      </c>
      <c r="V273" s="22">
        <v>0.64980470000000001</v>
      </c>
      <c r="W273" s="22">
        <v>0.77990999999999999</v>
      </c>
      <c r="X273" s="22">
        <v>1.0056769999999999</v>
      </c>
      <c r="Y273" s="22">
        <v>1.0785830000000001</v>
      </c>
      <c r="Z273" s="22">
        <v>1.0589770000000001</v>
      </c>
      <c r="AA273" s="22">
        <v>1.0076449999999999</v>
      </c>
      <c r="AB273" s="22">
        <v>0.91583639999999999</v>
      </c>
      <c r="AC273" s="22">
        <v>0.79280329999999999</v>
      </c>
      <c r="AD273" s="22">
        <v>0.67877350000000003</v>
      </c>
      <c r="AE273" s="22">
        <v>-9.1677400000000006E-2</v>
      </c>
      <c r="AF273" s="22">
        <v>-9.1697000000000001E-2</v>
      </c>
      <c r="AG273" s="22">
        <v>-7.8779299999999997E-2</v>
      </c>
      <c r="AH273" s="22">
        <v>-7.3230799999999999E-2</v>
      </c>
      <c r="AI273" s="22">
        <v>-4.36946E-2</v>
      </c>
      <c r="AJ273" s="22">
        <v>-2.6309800000000001E-2</v>
      </c>
      <c r="AK273" s="22">
        <v>-3.4962699999999999E-2</v>
      </c>
      <c r="AL273" s="22">
        <v>-2.5236499999999999E-2</v>
      </c>
      <c r="AM273" s="22">
        <v>-1.84356E-2</v>
      </c>
      <c r="AN273" s="22">
        <v>-1.4460600000000001E-2</v>
      </c>
      <c r="AO273" s="22">
        <v>-2.9838999999999998E-3</v>
      </c>
      <c r="AP273" s="22">
        <v>2.0560000000000001E-4</v>
      </c>
      <c r="AQ273" s="22">
        <v>-6.8805000000000003E-3</v>
      </c>
      <c r="AR273" s="22">
        <v>-1.16376E-2</v>
      </c>
      <c r="AS273" s="22">
        <v>-2.0165000000000001E-3</v>
      </c>
      <c r="AT273" s="22">
        <v>-1.0147999999999999E-3</v>
      </c>
      <c r="AU273" s="22">
        <v>1.2284399999999999E-2</v>
      </c>
      <c r="AV273" s="22">
        <v>2.1857700000000001E-2</v>
      </c>
      <c r="AW273" s="22">
        <v>1.42398E-2</v>
      </c>
      <c r="AX273" s="22">
        <v>4.7840000000000001E-3</v>
      </c>
      <c r="AY273" s="22">
        <v>-5.0217999999999999E-3</v>
      </c>
      <c r="AZ273" s="22">
        <v>-3.0379400000000001E-2</v>
      </c>
      <c r="BA273" s="22">
        <v>-4.18257E-2</v>
      </c>
      <c r="BB273" s="22">
        <v>-3.79426E-2</v>
      </c>
      <c r="BC273" s="22">
        <v>-7.8006199999999998E-2</v>
      </c>
      <c r="BD273" s="22">
        <v>-7.8025800000000006E-2</v>
      </c>
      <c r="BE273" s="22">
        <v>-6.6273399999999996E-2</v>
      </c>
      <c r="BF273" s="22">
        <v>-6.1232399999999999E-2</v>
      </c>
      <c r="BG273" s="22">
        <v>-3.1914100000000001E-2</v>
      </c>
      <c r="BH273" s="22">
        <v>-1.52081E-2</v>
      </c>
      <c r="BI273" s="22">
        <v>-2.2992100000000001E-2</v>
      </c>
      <c r="BJ273" s="22">
        <v>-1.14904E-2</v>
      </c>
      <c r="BK273" s="22">
        <v>-3.4721000000000001E-3</v>
      </c>
      <c r="BL273" s="22">
        <v>3.8190000000000001E-4</v>
      </c>
      <c r="BM273" s="22">
        <v>1.18183E-2</v>
      </c>
      <c r="BN273" s="22">
        <v>1.46988E-2</v>
      </c>
      <c r="BO273" s="22">
        <v>7.4580999999999996E-3</v>
      </c>
      <c r="BP273" s="22">
        <v>2.8895000000000001E-3</v>
      </c>
      <c r="BQ273" s="22">
        <v>1.1886300000000001E-2</v>
      </c>
      <c r="BR273" s="22">
        <v>1.29114E-2</v>
      </c>
      <c r="BS273" s="22">
        <v>2.5873500000000001E-2</v>
      </c>
      <c r="BT273" s="22">
        <v>3.6756999999999998E-2</v>
      </c>
      <c r="BU273" s="22">
        <v>3.0569300000000001E-2</v>
      </c>
      <c r="BV273" s="22">
        <v>2.1814199999999999E-2</v>
      </c>
      <c r="BW273" s="22">
        <v>1.16446E-2</v>
      </c>
      <c r="BX273" s="22">
        <v>-1.42398E-2</v>
      </c>
      <c r="BY273" s="22">
        <v>-2.6798200000000001E-2</v>
      </c>
      <c r="BZ273" s="22">
        <v>-2.5309499999999999E-2</v>
      </c>
      <c r="CA273" s="22">
        <v>-6.8537600000000004E-2</v>
      </c>
      <c r="CB273" s="22">
        <v>-6.8557199999999999E-2</v>
      </c>
      <c r="CC273" s="22">
        <v>-5.7611799999999998E-2</v>
      </c>
      <c r="CD273" s="22">
        <v>-5.2922299999999999E-2</v>
      </c>
      <c r="CE273" s="22">
        <v>-2.3754999999999998E-2</v>
      </c>
      <c r="CF273" s="22">
        <v>-7.5189999999999996E-3</v>
      </c>
      <c r="CG273" s="22">
        <v>-1.47013E-2</v>
      </c>
      <c r="CH273" s="22">
        <v>-1.9697999999999998E-3</v>
      </c>
      <c r="CI273" s="22">
        <v>6.8916000000000003E-3</v>
      </c>
      <c r="CJ273" s="22">
        <v>1.06617E-2</v>
      </c>
      <c r="CK273" s="22">
        <v>2.2070200000000002E-2</v>
      </c>
      <c r="CL273" s="22">
        <v>2.4736600000000001E-2</v>
      </c>
      <c r="CM273" s="22">
        <v>1.7389000000000002E-2</v>
      </c>
      <c r="CN273" s="22">
        <v>1.29509E-2</v>
      </c>
      <c r="CO273" s="22">
        <v>2.1515300000000001E-2</v>
      </c>
      <c r="CP273" s="22">
        <v>2.25566E-2</v>
      </c>
      <c r="CQ273" s="22">
        <v>3.5285400000000001E-2</v>
      </c>
      <c r="CR273" s="22">
        <v>4.7076300000000001E-2</v>
      </c>
      <c r="CS273" s="22">
        <v>4.1879E-2</v>
      </c>
      <c r="CT273" s="22">
        <v>3.3609300000000002E-2</v>
      </c>
      <c r="CU273" s="22">
        <v>2.3187800000000001E-2</v>
      </c>
      <c r="CV273" s="22">
        <v>-3.0615E-3</v>
      </c>
      <c r="CW273" s="22">
        <v>-1.63903E-2</v>
      </c>
      <c r="CX273" s="22">
        <v>-1.65598E-2</v>
      </c>
      <c r="CY273" s="22">
        <v>-5.9069000000000003E-2</v>
      </c>
      <c r="CZ273" s="22">
        <v>-5.9088599999999998E-2</v>
      </c>
      <c r="DA273" s="22">
        <v>-4.8950300000000002E-2</v>
      </c>
      <c r="DB273" s="22">
        <v>-4.4612300000000001E-2</v>
      </c>
      <c r="DC273" s="22">
        <v>-1.5595899999999999E-2</v>
      </c>
      <c r="DD273" s="22">
        <v>1.7000000000000001E-4</v>
      </c>
      <c r="DE273" s="22">
        <v>-6.4105000000000004E-3</v>
      </c>
      <c r="DF273" s="22">
        <v>7.5506999999999996E-3</v>
      </c>
      <c r="DG273" s="22">
        <v>1.7255300000000001E-2</v>
      </c>
      <c r="DH273" s="22">
        <v>2.0941600000000001E-2</v>
      </c>
      <c r="DI273" s="22">
        <v>3.2322200000000002E-2</v>
      </c>
      <c r="DJ273" s="22">
        <v>3.47745E-2</v>
      </c>
      <c r="DK273" s="22">
        <v>2.7319900000000001E-2</v>
      </c>
      <c r="DL273" s="22">
        <v>2.3012299999999999E-2</v>
      </c>
      <c r="DM273" s="22">
        <v>3.11443E-2</v>
      </c>
      <c r="DN273" s="22">
        <v>3.2201800000000003E-2</v>
      </c>
      <c r="DO273" s="22">
        <v>4.4697199999999999E-2</v>
      </c>
      <c r="DP273" s="22">
        <v>5.7395500000000002E-2</v>
      </c>
      <c r="DQ273" s="22">
        <v>5.3188800000000001E-2</v>
      </c>
      <c r="DR273" s="22">
        <v>4.5404300000000002E-2</v>
      </c>
      <c r="DS273" s="22">
        <v>3.4730900000000002E-2</v>
      </c>
      <c r="DT273" s="22">
        <v>8.1168000000000004E-3</v>
      </c>
      <c r="DU273" s="22">
        <v>-5.9823000000000003E-3</v>
      </c>
      <c r="DV273" s="22">
        <v>-7.8101000000000004E-3</v>
      </c>
      <c r="DW273" s="22">
        <v>-4.5397899999999998E-2</v>
      </c>
      <c r="DX273" s="22">
        <v>-4.5417399999999997E-2</v>
      </c>
      <c r="DY273" s="22">
        <v>-3.6444400000000002E-2</v>
      </c>
      <c r="DZ273" s="22">
        <v>-3.2613799999999998E-2</v>
      </c>
      <c r="EA273" s="22">
        <v>-3.8154999999999999E-3</v>
      </c>
      <c r="EB273" s="22">
        <v>1.12718E-2</v>
      </c>
      <c r="EC273" s="22">
        <v>5.5599999999999998E-3</v>
      </c>
      <c r="ED273" s="22">
        <v>2.1296900000000001E-2</v>
      </c>
      <c r="EE273" s="22">
        <v>3.2218799999999999E-2</v>
      </c>
      <c r="EF273" s="22">
        <v>3.5784000000000003E-2</v>
      </c>
      <c r="EG273" s="22">
        <v>4.7124399999999997E-2</v>
      </c>
      <c r="EH273" s="22">
        <v>4.9267699999999998E-2</v>
      </c>
      <c r="EI273" s="22">
        <v>4.1658500000000001E-2</v>
      </c>
      <c r="EJ273" s="22">
        <v>3.7539400000000001E-2</v>
      </c>
      <c r="EK273" s="22">
        <v>4.50471E-2</v>
      </c>
      <c r="EL273" s="22">
        <v>4.6127899999999999E-2</v>
      </c>
      <c r="EM273" s="22">
        <v>5.8286400000000002E-2</v>
      </c>
      <c r="EN273" s="22">
        <v>7.2294899999999995E-2</v>
      </c>
      <c r="EO273" s="22">
        <v>6.9518300000000005E-2</v>
      </c>
      <c r="EP273" s="22">
        <v>6.2434499999999997E-2</v>
      </c>
      <c r="EQ273" s="22">
        <v>5.1397400000000003E-2</v>
      </c>
      <c r="ER273" s="22">
        <v>2.4256400000000001E-2</v>
      </c>
      <c r="ES273" s="22">
        <v>9.0451999999999998E-3</v>
      </c>
      <c r="ET273" s="22">
        <v>4.823E-3</v>
      </c>
      <c r="EU273" s="22">
        <v>56.701169999999998</v>
      </c>
      <c r="EV273" s="22">
        <v>55.587350000000001</v>
      </c>
      <c r="EW273" s="22">
        <v>56.314160000000001</v>
      </c>
      <c r="EX273" s="22">
        <v>55.378810000000001</v>
      </c>
      <c r="EY273" s="22">
        <v>55.129860000000001</v>
      </c>
      <c r="EZ273" s="22">
        <v>55.349930000000001</v>
      </c>
      <c r="FA273" s="22">
        <v>55.67145</v>
      </c>
      <c r="FB273" s="22">
        <v>56.564010000000003</v>
      </c>
      <c r="FC273" s="22">
        <v>61.502369999999999</v>
      </c>
      <c r="FD273" s="22">
        <v>66.186449999999994</v>
      </c>
      <c r="FE273" s="22">
        <v>69.501720000000006</v>
      </c>
      <c r="FF273" s="22">
        <v>71.028319999999994</v>
      </c>
      <c r="FG273" s="22">
        <v>72.110960000000006</v>
      </c>
      <c r="FH273" s="22">
        <v>72.173509999999993</v>
      </c>
      <c r="FI273" s="22">
        <v>71.46499</v>
      </c>
      <c r="FJ273" s="22">
        <v>70.222539999999995</v>
      </c>
      <c r="FK273" s="22">
        <v>68.26858</v>
      </c>
      <c r="FL273" s="22">
        <v>65.468310000000002</v>
      </c>
      <c r="FM273" s="22">
        <v>63.309939999999997</v>
      </c>
      <c r="FN273" s="22">
        <v>61.67539</v>
      </c>
      <c r="FO273" s="22">
        <v>60.536940000000001</v>
      </c>
      <c r="FP273" s="22">
        <v>60.098080000000003</v>
      </c>
      <c r="FQ273" s="22">
        <v>58.755569999999999</v>
      </c>
      <c r="FR273" s="22">
        <v>58.331940000000003</v>
      </c>
      <c r="FS273" s="22">
        <v>0.2802926</v>
      </c>
      <c r="FT273" s="22">
        <v>1.2439499999999999E-2</v>
      </c>
      <c r="FU273" s="22">
        <v>1.8209199999999998E-2</v>
      </c>
    </row>
    <row r="274" spans="1:177" x14ac:dyDescent="0.3">
      <c r="A274" s="13" t="s">
        <v>226</v>
      </c>
      <c r="B274" s="13" t="s">
        <v>199</v>
      </c>
      <c r="C274" s="13" t="s">
        <v>264</v>
      </c>
      <c r="D274" s="34" t="s">
        <v>239</v>
      </c>
      <c r="E274" s="23" t="s">
        <v>221</v>
      </c>
      <c r="F274" s="23">
        <v>2986</v>
      </c>
      <c r="G274" s="22">
        <v>0.62069819999999998</v>
      </c>
      <c r="H274" s="22">
        <v>0.56653900000000001</v>
      </c>
      <c r="I274" s="22">
        <v>0.53293520000000005</v>
      </c>
      <c r="J274" s="22">
        <v>0.5270456</v>
      </c>
      <c r="K274" s="22">
        <v>0.54951360000000005</v>
      </c>
      <c r="L274" s="22">
        <v>0.62451480000000004</v>
      </c>
      <c r="M274" s="22">
        <v>0.72702009999999995</v>
      </c>
      <c r="N274" s="22">
        <v>0.702963</v>
      </c>
      <c r="O274" s="22">
        <v>0.58143199999999995</v>
      </c>
      <c r="P274" s="22">
        <v>0.45527000000000001</v>
      </c>
      <c r="Q274" s="22">
        <v>0.38059460000000001</v>
      </c>
      <c r="R274" s="22">
        <v>0.32995049999999998</v>
      </c>
      <c r="S274" s="22">
        <v>0.34047620000000001</v>
      </c>
      <c r="T274" s="22">
        <v>0.3819612</v>
      </c>
      <c r="U274" s="22">
        <v>0.48651689999999997</v>
      </c>
      <c r="V274" s="22">
        <v>0.63416700000000004</v>
      </c>
      <c r="W274" s="22">
        <v>0.83903519999999998</v>
      </c>
      <c r="X274" s="22">
        <v>1.056746</v>
      </c>
      <c r="Y274" s="22">
        <v>1.124072</v>
      </c>
      <c r="Z274" s="22">
        <v>1.1105499999999999</v>
      </c>
      <c r="AA274" s="22">
        <v>1.072371</v>
      </c>
      <c r="AB274" s="22">
        <v>0.97843550000000001</v>
      </c>
      <c r="AC274" s="22">
        <v>0.85819999999999996</v>
      </c>
      <c r="AD274" s="22">
        <v>0.71631719999999999</v>
      </c>
      <c r="AE274" s="22">
        <v>-6.9192699999999996E-2</v>
      </c>
      <c r="AF274" s="22">
        <v>-7.9830100000000001E-2</v>
      </c>
      <c r="AG274" s="22">
        <v>-6.5844299999999994E-2</v>
      </c>
      <c r="AH274" s="22">
        <v>-6.4605099999999999E-2</v>
      </c>
      <c r="AI274" s="22">
        <v>-4.4948700000000001E-2</v>
      </c>
      <c r="AJ274" s="22">
        <v>-3.27601E-2</v>
      </c>
      <c r="AK274" s="22">
        <v>-1.43257E-2</v>
      </c>
      <c r="AL274" s="22">
        <v>-7.9305999999999995E-3</v>
      </c>
      <c r="AM274" s="22">
        <v>-1.60374E-2</v>
      </c>
      <c r="AN274" s="22">
        <v>-3.8710399999999999E-2</v>
      </c>
      <c r="AO274" s="22">
        <v>-2.1770500000000002E-2</v>
      </c>
      <c r="AP274" s="22">
        <v>-2.35391E-2</v>
      </c>
      <c r="AQ274" s="22">
        <v>-1.9653299999999999E-2</v>
      </c>
      <c r="AR274" s="22">
        <v>-2.4891900000000002E-2</v>
      </c>
      <c r="AS274" s="22">
        <v>-1.5743900000000002E-2</v>
      </c>
      <c r="AT274" s="22">
        <v>-6.1992000000000002E-3</v>
      </c>
      <c r="AU274" s="22">
        <v>3.04923E-2</v>
      </c>
      <c r="AV274" s="22">
        <v>4.6531400000000001E-2</v>
      </c>
      <c r="AW274" s="22">
        <v>6.6032800000000003E-2</v>
      </c>
      <c r="AX274" s="22">
        <v>5.9034000000000003E-2</v>
      </c>
      <c r="AY274" s="22">
        <v>6.0376600000000002E-2</v>
      </c>
      <c r="AZ274" s="22">
        <v>1.9739E-2</v>
      </c>
      <c r="BA274" s="22">
        <v>1.3658099999999999E-2</v>
      </c>
      <c r="BB274" s="22">
        <v>-2.2598300000000002E-2</v>
      </c>
      <c r="BC274" s="22">
        <v>-5.2755099999999999E-2</v>
      </c>
      <c r="BD274" s="22">
        <v>-6.2815099999999999E-2</v>
      </c>
      <c r="BE274" s="22">
        <v>-4.9630500000000001E-2</v>
      </c>
      <c r="BF274" s="22">
        <v>-4.9103800000000003E-2</v>
      </c>
      <c r="BG274" s="22">
        <v>-2.89214E-2</v>
      </c>
      <c r="BH274" s="22">
        <v>-1.7457E-2</v>
      </c>
      <c r="BI274" s="22">
        <v>1.4526000000000001E-3</v>
      </c>
      <c r="BJ274" s="22">
        <v>8.7308999999999998E-3</v>
      </c>
      <c r="BK274" s="22">
        <v>5.5170000000000002E-4</v>
      </c>
      <c r="BL274" s="22">
        <v>-2.2870000000000001E-2</v>
      </c>
      <c r="BM274" s="22">
        <v>-6.4307000000000001E-3</v>
      </c>
      <c r="BN274" s="22">
        <v>-8.1860000000000006E-3</v>
      </c>
      <c r="BO274" s="22">
        <v>-4.8476999999999999E-3</v>
      </c>
      <c r="BP274" s="22">
        <v>-9.1211E-3</v>
      </c>
      <c r="BQ274" s="22">
        <v>5.3269999999999999E-4</v>
      </c>
      <c r="BR274" s="22">
        <v>1.0187E-2</v>
      </c>
      <c r="BS274" s="22">
        <v>4.7992600000000003E-2</v>
      </c>
      <c r="BT274" s="22">
        <v>6.3994099999999998E-2</v>
      </c>
      <c r="BU274" s="22">
        <v>8.2910200000000003E-2</v>
      </c>
      <c r="BV274" s="22">
        <v>7.6987700000000006E-2</v>
      </c>
      <c r="BW274" s="22">
        <v>7.7832100000000001E-2</v>
      </c>
      <c r="BX274" s="22">
        <v>3.73683E-2</v>
      </c>
      <c r="BY274" s="22">
        <v>3.0265299999999998E-2</v>
      </c>
      <c r="BZ274" s="22">
        <v>-7.0245999999999998E-3</v>
      </c>
      <c r="CA274" s="22">
        <v>-4.1370499999999998E-2</v>
      </c>
      <c r="CB274" s="22">
        <v>-5.1030600000000002E-2</v>
      </c>
      <c r="CC274" s="22">
        <v>-3.8400799999999999E-2</v>
      </c>
      <c r="CD274" s="22">
        <v>-3.8367699999999998E-2</v>
      </c>
      <c r="CE274" s="22">
        <v>-1.7820900000000001E-2</v>
      </c>
      <c r="CF274" s="22">
        <v>-6.8582000000000001E-3</v>
      </c>
      <c r="CG274" s="22">
        <v>1.23807E-2</v>
      </c>
      <c r="CH274" s="22">
        <v>2.02705E-2</v>
      </c>
      <c r="CI274" s="22">
        <v>1.20413E-2</v>
      </c>
      <c r="CJ274" s="22">
        <v>-1.1899E-2</v>
      </c>
      <c r="CK274" s="22">
        <v>4.1935999999999996E-3</v>
      </c>
      <c r="CL274" s="22">
        <v>2.4475999999999999E-3</v>
      </c>
      <c r="CM274" s="22">
        <v>5.4066000000000001E-3</v>
      </c>
      <c r="CN274" s="22">
        <v>1.8018000000000001E-3</v>
      </c>
      <c r="CO274" s="22">
        <v>1.1805899999999999E-2</v>
      </c>
      <c r="CP274" s="22">
        <v>2.1536E-2</v>
      </c>
      <c r="CQ274" s="22">
        <v>6.0113199999999999E-2</v>
      </c>
      <c r="CR274" s="22">
        <v>7.6088699999999995E-2</v>
      </c>
      <c r="CS274" s="22">
        <v>9.45994E-2</v>
      </c>
      <c r="CT274" s="22">
        <v>8.9422399999999999E-2</v>
      </c>
      <c r="CU274" s="22">
        <v>8.9921799999999996E-2</v>
      </c>
      <c r="CV274" s="22">
        <v>4.9578299999999999E-2</v>
      </c>
      <c r="CW274" s="22">
        <v>4.1767400000000003E-2</v>
      </c>
      <c r="CX274" s="22">
        <v>3.7615999999999999E-3</v>
      </c>
      <c r="CY274" s="22">
        <v>-2.9985899999999999E-2</v>
      </c>
      <c r="CZ274" s="22">
        <v>-3.9246000000000003E-2</v>
      </c>
      <c r="DA274" s="22">
        <v>-2.71712E-2</v>
      </c>
      <c r="DB274" s="22">
        <v>-2.7631599999999999E-2</v>
      </c>
      <c r="DC274" s="22">
        <v>-6.7203999999999996E-3</v>
      </c>
      <c r="DD274" s="22">
        <v>3.7407E-3</v>
      </c>
      <c r="DE274" s="22">
        <v>2.3308700000000002E-2</v>
      </c>
      <c r="DF274" s="22">
        <v>3.1810199999999997E-2</v>
      </c>
      <c r="DG274" s="22">
        <v>2.3530800000000001E-2</v>
      </c>
      <c r="DH274" s="22">
        <v>-9.2800000000000001E-4</v>
      </c>
      <c r="DI274" s="22">
        <v>1.48179E-2</v>
      </c>
      <c r="DJ274" s="22">
        <v>1.30811E-2</v>
      </c>
      <c r="DK274" s="22">
        <v>1.5660799999999999E-2</v>
      </c>
      <c r="DL274" s="22">
        <v>1.2724600000000001E-2</v>
      </c>
      <c r="DM274" s="22">
        <v>2.3078999999999999E-2</v>
      </c>
      <c r="DN274" s="22">
        <v>3.2884999999999998E-2</v>
      </c>
      <c r="DO274" s="22">
        <v>7.2233900000000004E-2</v>
      </c>
      <c r="DP274" s="22">
        <v>8.8183300000000006E-2</v>
      </c>
      <c r="DQ274" s="22">
        <v>0.1062886</v>
      </c>
      <c r="DR274" s="22">
        <v>0.10185710000000001</v>
      </c>
      <c r="DS274" s="22">
        <v>0.1020114</v>
      </c>
      <c r="DT274" s="22">
        <v>6.1788299999999997E-2</v>
      </c>
      <c r="DU274" s="22">
        <v>5.3269499999999997E-2</v>
      </c>
      <c r="DV274" s="22">
        <v>1.4547900000000001E-2</v>
      </c>
      <c r="DW274" s="22">
        <v>-1.3548299999999999E-2</v>
      </c>
      <c r="DX274" s="22">
        <v>-2.2231000000000001E-2</v>
      </c>
      <c r="DY274" s="22">
        <v>-1.0957400000000001E-2</v>
      </c>
      <c r="DZ274" s="22">
        <v>-1.21304E-2</v>
      </c>
      <c r="EA274" s="22">
        <v>9.3069999999999993E-3</v>
      </c>
      <c r="EB274" s="22">
        <v>1.90438E-2</v>
      </c>
      <c r="EC274" s="22">
        <v>3.9086999999999997E-2</v>
      </c>
      <c r="ED274" s="22">
        <v>4.8471599999999997E-2</v>
      </c>
      <c r="EE274" s="22">
        <v>4.01199E-2</v>
      </c>
      <c r="EF274" s="22">
        <v>1.4912399999999999E-2</v>
      </c>
      <c r="EG274" s="22">
        <v>3.0157699999999999E-2</v>
      </c>
      <c r="EH274" s="22">
        <v>2.8434299999999999E-2</v>
      </c>
      <c r="EI274" s="22">
        <v>3.0466400000000001E-2</v>
      </c>
      <c r="EJ274" s="22">
        <v>2.84955E-2</v>
      </c>
      <c r="EK274" s="22">
        <v>3.9355599999999998E-2</v>
      </c>
      <c r="EL274" s="22">
        <v>4.9271099999999998E-2</v>
      </c>
      <c r="EM274" s="22">
        <v>8.97342E-2</v>
      </c>
      <c r="EN274" s="22">
        <v>0.105646</v>
      </c>
      <c r="EO274" s="22">
        <v>0.12316589999999999</v>
      </c>
      <c r="EP274" s="22">
        <v>0.1198109</v>
      </c>
      <c r="EQ274" s="22">
        <v>0.119467</v>
      </c>
      <c r="ER274" s="22">
        <v>7.9417600000000005E-2</v>
      </c>
      <c r="ES274" s="22">
        <v>6.98767E-2</v>
      </c>
      <c r="ET274" s="22">
        <v>3.0121599999999998E-2</v>
      </c>
      <c r="EU274" s="22">
        <v>50.693579999999997</v>
      </c>
      <c r="EV274" s="22">
        <v>50.730930000000001</v>
      </c>
      <c r="EW274" s="22">
        <v>50.386899999999997</v>
      </c>
      <c r="EX274" s="22">
        <v>50.24098</v>
      </c>
      <c r="EY274" s="22">
        <v>49.047260000000001</v>
      </c>
      <c r="EZ274" s="22">
        <v>48.41581</v>
      </c>
      <c r="FA274" s="22">
        <v>47.904389999999999</v>
      </c>
      <c r="FB274" s="22">
        <v>48.943339999999999</v>
      </c>
      <c r="FC274" s="22">
        <v>55.826680000000003</v>
      </c>
      <c r="FD274" s="22">
        <v>63.887300000000003</v>
      </c>
      <c r="FE274" s="22">
        <v>67.809820000000002</v>
      </c>
      <c r="FF274" s="22">
        <v>70.021169999999998</v>
      </c>
      <c r="FG274" s="22">
        <v>71.262169999999998</v>
      </c>
      <c r="FH274" s="22">
        <v>71.945340000000002</v>
      </c>
      <c r="FI274" s="22">
        <v>71.544489999999996</v>
      </c>
      <c r="FJ274" s="22">
        <v>70.243300000000005</v>
      </c>
      <c r="FK274" s="22">
        <v>67.803910000000002</v>
      </c>
      <c r="FL274" s="22">
        <v>63.1616</v>
      </c>
      <c r="FM274" s="22">
        <v>59.203609999999998</v>
      </c>
      <c r="FN274" s="22">
        <v>56.757550000000002</v>
      </c>
      <c r="FO274" s="22">
        <v>54.614800000000002</v>
      </c>
      <c r="FP274" s="22">
        <v>53.062730000000002</v>
      </c>
      <c r="FQ274" s="22">
        <v>52.52872</v>
      </c>
      <c r="FR274" s="22">
        <v>51.618040000000001</v>
      </c>
      <c r="FS274" s="22">
        <v>0.32675530000000003</v>
      </c>
      <c r="FT274" s="22">
        <v>1.3824299999999999E-2</v>
      </c>
      <c r="FU274" s="22">
        <v>1.9994499999999998E-2</v>
      </c>
    </row>
    <row r="275" spans="1:177" x14ac:dyDescent="0.3">
      <c r="A275" s="13" t="s">
        <v>226</v>
      </c>
      <c r="B275" s="13" t="s">
        <v>199</v>
      </c>
      <c r="C275" s="13" t="s">
        <v>264</v>
      </c>
      <c r="D275" s="34" t="s">
        <v>251</v>
      </c>
      <c r="E275" s="23" t="s">
        <v>219</v>
      </c>
      <c r="F275" s="23">
        <v>7199</v>
      </c>
      <c r="G275" s="22">
        <v>0.55716759999999999</v>
      </c>
      <c r="H275" s="22">
        <v>0.50859739999999998</v>
      </c>
      <c r="I275" s="22">
        <v>0.47996100000000003</v>
      </c>
      <c r="J275" s="22">
        <v>0.45986759999999999</v>
      </c>
      <c r="K275" s="22">
        <v>0.47047610000000001</v>
      </c>
      <c r="L275" s="22">
        <v>0.52087830000000002</v>
      </c>
      <c r="M275" s="22">
        <v>0.63870689999999997</v>
      </c>
      <c r="N275" s="22">
        <v>0.66683340000000002</v>
      </c>
      <c r="O275" s="22">
        <v>0.649949</v>
      </c>
      <c r="P275" s="22">
        <v>0.62407950000000001</v>
      </c>
      <c r="Q275" s="22">
        <v>0.63087289999999996</v>
      </c>
      <c r="R275" s="22">
        <v>0.63318459999999999</v>
      </c>
      <c r="S275" s="22">
        <v>0.62921680000000002</v>
      </c>
      <c r="T275" s="22">
        <v>0.60998059999999998</v>
      </c>
      <c r="U275" s="22">
        <v>0.57369049999999999</v>
      </c>
      <c r="V275" s="22">
        <v>0.65201830000000005</v>
      </c>
      <c r="W275" s="22">
        <v>0.8272678</v>
      </c>
      <c r="X275" s="22">
        <v>1.040767</v>
      </c>
      <c r="Y275" s="22">
        <v>1.0867849999999999</v>
      </c>
      <c r="Z275" s="22">
        <v>1.0682370000000001</v>
      </c>
      <c r="AA275" s="22">
        <v>1.0404260000000001</v>
      </c>
      <c r="AB275" s="22">
        <v>0.93663010000000002</v>
      </c>
      <c r="AC275" s="22">
        <v>0.81080229999999998</v>
      </c>
      <c r="AD275" s="22">
        <v>0.68105070000000001</v>
      </c>
      <c r="AE275" s="22">
        <v>-5.4692400000000002E-2</v>
      </c>
      <c r="AF275" s="22">
        <v>-6.6208100000000006E-2</v>
      </c>
      <c r="AG275" s="22">
        <v>-5.69273E-2</v>
      </c>
      <c r="AH275" s="22">
        <v>-4.9133799999999998E-2</v>
      </c>
      <c r="AI275" s="22">
        <v>-4.0851100000000001E-2</v>
      </c>
      <c r="AJ275" s="22">
        <v>-3.7670700000000001E-2</v>
      </c>
      <c r="AK275" s="22">
        <v>-2.9987699999999999E-2</v>
      </c>
      <c r="AL275" s="22">
        <v>-2.7768000000000001E-2</v>
      </c>
      <c r="AM275" s="22">
        <v>-1.89987E-2</v>
      </c>
      <c r="AN275" s="22">
        <v>-1.2677600000000001E-2</v>
      </c>
      <c r="AO275" s="22">
        <v>-2.5179199999999999E-2</v>
      </c>
      <c r="AP275" s="22">
        <v>-2.50983E-2</v>
      </c>
      <c r="AQ275" s="22">
        <v>-4.4729000000000001E-3</v>
      </c>
      <c r="AR275" s="22">
        <v>-1.2819000000000001E-2</v>
      </c>
      <c r="AS275" s="22">
        <v>-9.7558999999999996E-3</v>
      </c>
      <c r="AT275" s="22">
        <v>1.3541600000000001E-2</v>
      </c>
      <c r="AU275" s="22">
        <v>4.1497800000000001E-2</v>
      </c>
      <c r="AV275" s="22">
        <v>3.8224599999999997E-2</v>
      </c>
      <c r="AW275" s="22">
        <v>2.7005999999999999E-2</v>
      </c>
      <c r="AX275" s="22">
        <v>2.0038199999999999E-2</v>
      </c>
      <c r="AY275" s="22">
        <v>3.08328E-2</v>
      </c>
      <c r="AZ275" s="22">
        <v>1.4418E-3</v>
      </c>
      <c r="BA275" s="22">
        <v>-3.6391000000000001E-3</v>
      </c>
      <c r="BB275" s="22">
        <v>-3.9649999999999999E-4</v>
      </c>
      <c r="BC275" s="22">
        <v>-4.34381E-2</v>
      </c>
      <c r="BD275" s="22">
        <v>-5.4727600000000001E-2</v>
      </c>
      <c r="BE275" s="22">
        <v>-4.66243E-2</v>
      </c>
      <c r="BF275" s="22">
        <v>-3.9422499999999999E-2</v>
      </c>
      <c r="BG275" s="22">
        <v>-3.1319800000000002E-2</v>
      </c>
      <c r="BH275" s="22">
        <v>-2.8476600000000001E-2</v>
      </c>
      <c r="BI275" s="22">
        <v>-2.04044E-2</v>
      </c>
      <c r="BJ275" s="22">
        <v>-1.70791E-2</v>
      </c>
      <c r="BK275" s="22">
        <v>-7.7007999999999998E-3</v>
      </c>
      <c r="BL275" s="22">
        <v>-1.2884999999999999E-3</v>
      </c>
      <c r="BM275" s="22">
        <v>-1.3325699999999999E-2</v>
      </c>
      <c r="BN275" s="22">
        <v>-1.2959E-2</v>
      </c>
      <c r="BO275" s="22">
        <v>7.5031000000000004E-3</v>
      </c>
      <c r="BP275" s="22">
        <v>-1.8499999999999999E-5</v>
      </c>
      <c r="BQ275" s="22">
        <v>2.4325000000000002E-3</v>
      </c>
      <c r="BR275" s="22">
        <v>2.6079700000000001E-2</v>
      </c>
      <c r="BS275" s="22">
        <v>5.4352999999999999E-2</v>
      </c>
      <c r="BT275" s="22">
        <v>5.2444999999999999E-2</v>
      </c>
      <c r="BU275" s="22">
        <v>4.1111399999999999E-2</v>
      </c>
      <c r="BV275" s="22">
        <v>3.3978300000000003E-2</v>
      </c>
      <c r="BW275" s="22">
        <v>4.3924499999999998E-2</v>
      </c>
      <c r="BX275" s="22">
        <v>1.43611E-2</v>
      </c>
      <c r="BY275" s="22">
        <v>8.6917000000000001E-3</v>
      </c>
      <c r="BZ275" s="22">
        <v>1.0044300000000001E-2</v>
      </c>
      <c r="CA275" s="22">
        <v>-3.5643399999999999E-2</v>
      </c>
      <c r="CB275" s="22">
        <v>-4.6776100000000001E-2</v>
      </c>
      <c r="CC275" s="22">
        <v>-3.9488599999999999E-2</v>
      </c>
      <c r="CD275" s="22">
        <v>-3.26964E-2</v>
      </c>
      <c r="CE275" s="22">
        <v>-2.4718500000000001E-2</v>
      </c>
      <c r="CF275" s="22">
        <v>-2.2108699999999998E-2</v>
      </c>
      <c r="CG275" s="22">
        <v>-1.3767E-2</v>
      </c>
      <c r="CH275" s="22">
        <v>-9.6761E-3</v>
      </c>
      <c r="CI275" s="22">
        <v>1.2410000000000001E-4</v>
      </c>
      <c r="CJ275" s="22">
        <v>6.5995000000000003E-3</v>
      </c>
      <c r="CK275" s="22">
        <v>-5.1161000000000002E-3</v>
      </c>
      <c r="CL275" s="22">
        <v>-4.5513000000000003E-3</v>
      </c>
      <c r="CM275" s="22">
        <v>1.5797599999999998E-2</v>
      </c>
      <c r="CN275" s="22">
        <v>8.8471000000000001E-3</v>
      </c>
      <c r="CO275" s="22">
        <v>1.0874099999999999E-2</v>
      </c>
      <c r="CP275" s="22">
        <v>3.4763599999999999E-2</v>
      </c>
      <c r="CQ275" s="22">
        <v>6.3256400000000004E-2</v>
      </c>
      <c r="CR275" s="22">
        <v>6.2294099999999998E-2</v>
      </c>
      <c r="CS275" s="22">
        <v>5.0880700000000001E-2</v>
      </c>
      <c r="CT275" s="22">
        <v>4.3633199999999997E-2</v>
      </c>
      <c r="CU275" s="22">
        <v>5.2991799999999999E-2</v>
      </c>
      <c r="CV275" s="22">
        <v>2.33089E-2</v>
      </c>
      <c r="CW275" s="22">
        <v>1.7232000000000001E-2</v>
      </c>
      <c r="CX275" s="22">
        <v>1.7275700000000001E-2</v>
      </c>
      <c r="CY275" s="22">
        <v>-2.7848700000000001E-2</v>
      </c>
      <c r="CZ275" s="22">
        <v>-3.8824699999999997E-2</v>
      </c>
      <c r="DA275" s="22">
        <v>-3.2352800000000001E-2</v>
      </c>
      <c r="DB275" s="22">
        <v>-2.5970400000000001E-2</v>
      </c>
      <c r="DC275" s="22">
        <v>-1.8117100000000001E-2</v>
      </c>
      <c r="DD275" s="22">
        <v>-1.5740899999999999E-2</v>
      </c>
      <c r="DE275" s="22">
        <v>-7.1295999999999998E-3</v>
      </c>
      <c r="DF275" s="22">
        <v>-2.2729999999999998E-3</v>
      </c>
      <c r="DG275" s="22">
        <v>7.9489999999999995E-3</v>
      </c>
      <c r="DH275" s="22">
        <v>1.44876E-2</v>
      </c>
      <c r="DI275" s="22">
        <v>3.0934999999999999E-3</v>
      </c>
      <c r="DJ275" s="22">
        <v>3.8563E-3</v>
      </c>
      <c r="DK275" s="22">
        <v>2.4092200000000001E-2</v>
      </c>
      <c r="DL275" s="22">
        <v>1.7712800000000001E-2</v>
      </c>
      <c r="DM275" s="22">
        <v>1.9315800000000001E-2</v>
      </c>
      <c r="DN275" s="22">
        <v>4.3447399999999997E-2</v>
      </c>
      <c r="DO275" s="22">
        <v>7.2159899999999999E-2</v>
      </c>
      <c r="DP275" s="22">
        <v>7.2143100000000002E-2</v>
      </c>
      <c r="DQ275" s="22">
        <v>6.0650099999999998E-2</v>
      </c>
      <c r="DR275" s="22">
        <v>5.3288099999999998E-2</v>
      </c>
      <c r="DS275" s="22">
        <v>6.2059000000000003E-2</v>
      </c>
      <c r="DT275" s="22">
        <v>3.2256699999999999E-2</v>
      </c>
      <c r="DU275" s="22">
        <v>2.5772199999999999E-2</v>
      </c>
      <c r="DV275" s="22">
        <v>2.4507000000000001E-2</v>
      </c>
      <c r="DW275" s="22">
        <v>-1.6594299999999999E-2</v>
      </c>
      <c r="DX275" s="22">
        <v>-2.7344199999999999E-2</v>
      </c>
      <c r="DY275" s="22">
        <v>-2.2049900000000001E-2</v>
      </c>
      <c r="DZ275" s="22">
        <v>-1.6258999999999999E-2</v>
      </c>
      <c r="EA275" s="22">
        <v>-8.5857999999999993E-3</v>
      </c>
      <c r="EB275" s="22">
        <v>-6.5468000000000002E-3</v>
      </c>
      <c r="EC275" s="22">
        <v>2.4537999999999999E-3</v>
      </c>
      <c r="ED275" s="22">
        <v>8.4157999999999993E-3</v>
      </c>
      <c r="EE275" s="22">
        <v>1.9246900000000001E-2</v>
      </c>
      <c r="EF275" s="22">
        <v>2.5876699999999999E-2</v>
      </c>
      <c r="EG275" s="22">
        <v>1.4947E-2</v>
      </c>
      <c r="EH275" s="22">
        <v>1.5995599999999999E-2</v>
      </c>
      <c r="EI275" s="22">
        <v>3.6068200000000002E-2</v>
      </c>
      <c r="EJ275" s="22">
        <v>3.05133E-2</v>
      </c>
      <c r="EK275" s="22">
        <v>3.15041E-2</v>
      </c>
      <c r="EL275" s="22">
        <v>5.5985500000000001E-2</v>
      </c>
      <c r="EM275" s="22">
        <v>8.5015099999999996E-2</v>
      </c>
      <c r="EN275" s="22">
        <v>8.6363599999999999E-2</v>
      </c>
      <c r="EO275" s="22">
        <v>7.4755500000000003E-2</v>
      </c>
      <c r="EP275" s="22">
        <v>6.7228200000000002E-2</v>
      </c>
      <c r="EQ275" s="22">
        <v>7.5150700000000001E-2</v>
      </c>
      <c r="ER275" s="22">
        <v>4.5175899999999998E-2</v>
      </c>
      <c r="ES275" s="22">
        <v>3.8102999999999998E-2</v>
      </c>
      <c r="ET275" s="22">
        <v>3.4947899999999997E-2</v>
      </c>
      <c r="EU275" s="22">
        <v>56.349220000000003</v>
      </c>
      <c r="EV275" s="22">
        <v>54.764980000000001</v>
      </c>
      <c r="EW275" s="22">
        <v>54.327030000000001</v>
      </c>
      <c r="EX275" s="22">
        <v>55.310169999999999</v>
      </c>
      <c r="EY275" s="22">
        <v>55.750419999999998</v>
      </c>
      <c r="EZ275" s="22">
        <v>55.75273</v>
      </c>
      <c r="FA275" s="22">
        <v>56.764980000000001</v>
      </c>
      <c r="FB275" s="22">
        <v>57.339280000000002</v>
      </c>
      <c r="FC275" s="22">
        <v>58.19068</v>
      </c>
      <c r="FD275" s="22">
        <v>58.322420000000001</v>
      </c>
      <c r="FE275" s="22">
        <v>58.791789999999999</v>
      </c>
      <c r="FF275" s="22">
        <v>59.057569999999998</v>
      </c>
      <c r="FG275" s="22">
        <v>57.339280000000002</v>
      </c>
      <c r="FH275" s="22">
        <v>56.166179999999997</v>
      </c>
      <c r="FI275" s="22">
        <v>55.784149999999997</v>
      </c>
      <c r="FJ275" s="22">
        <v>56.322420000000001</v>
      </c>
      <c r="FK275" s="22">
        <v>57.332360000000001</v>
      </c>
      <c r="FL275" s="22">
        <v>55.764980000000001</v>
      </c>
      <c r="FM275" s="22">
        <v>55.368389999999998</v>
      </c>
      <c r="FN275" s="22">
        <v>56.483269999999997</v>
      </c>
      <c r="FO275" s="22">
        <v>56.858370000000001</v>
      </c>
      <c r="FP275" s="22">
        <v>55.938079999999999</v>
      </c>
      <c r="FQ275" s="22">
        <v>55.906660000000002</v>
      </c>
      <c r="FR275" s="22">
        <v>54.894410000000001</v>
      </c>
      <c r="FS275" s="22">
        <v>0.212668</v>
      </c>
      <c r="FT275" s="22">
        <v>9.3477000000000005E-3</v>
      </c>
      <c r="FU275" s="22">
        <v>1.4767600000000001E-2</v>
      </c>
    </row>
    <row r="276" spans="1:177" x14ac:dyDescent="0.3">
      <c r="A276" s="13" t="s">
        <v>226</v>
      </c>
      <c r="B276" s="13" t="s">
        <v>199</v>
      </c>
      <c r="C276" s="13" t="s">
        <v>264</v>
      </c>
      <c r="D276" s="34" t="s">
        <v>251</v>
      </c>
      <c r="E276" s="23" t="s">
        <v>220</v>
      </c>
      <c r="F276" s="23">
        <v>4213</v>
      </c>
      <c r="G276" s="22">
        <v>0.5599421</v>
      </c>
      <c r="H276" s="22">
        <v>0.51626649999999996</v>
      </c>
      <c r="I276" s="22">
        <v>0.4831377</v>
      </c>
      <c r="J276" s="22">
        <v>0.46798820000000002</v>
      </c>
      <c r="K276" s="22">
        <v>0.46331109999999998</v>
      </c>
      <c r="L276" s="22">
        <v>0.50209890000000001</v>
      </c>
      <c r="M276" s="22">
        <v>0.61356949999999999</v>
      </c>
      <c r="N276" s="22">
        <v>0.66649349999999996</v>
      </c>
      <c r="O276" s="22">
        <v>0.64589209999999997</v>
      </c>
      <c r="P276" s="22">
        <v>0.64449540000000005</v>
      </c>
      <c r="Q276" s="22">
        <v>0.63855499999999998</v>
      </c>
      <c r="R276" s="22">
        <v>0.64246510000000001</v>
      </c>
      <c r="S276" s="22">
        <v>0.62067459999999997</v>
      </c>
      <c r="T276" s="22">
        <v>0.59431670000000003</v>
      </c>
      <c r="U276" s="22">
        <v>0.55822550000000004</v>
      </c>
      <c r="V276" s="22">
        <v>0.63635489999999995</v>
      </c>
      <c r="W276" s="22">
        <v>0.79919560000000001</v>
      </c>
      <c r="X276" s="22">
        <v>1.0296620000000001</v>
      </c>
      <c r="Y276" s="22">
        <v>1.0928340000000001</v>
      </c>
      <c r="Z276" s="22">
        <v>1.0449189999999999</v>
      </c>
      <c r="AA276" s="22">
        <v>1.015846</v>
      </c>
      <c r="AB276" s="22">
        <v>0.92341629999999997</v>
      </c>
      <c r="AC276" s="22">
        <v>0.79636130000000005</v>
      </c>
      <c r="AD276" s="22">
        <v>0.66386959999999995</v>
      </c>
      <c r="AE276" s="22">
        <v>-4.8486000000000001E-2</v>
      </c>
      <c r="AF276" s="22">
        <v>-6.1564000000000001E-2</v>
      </c>
      <c r="AG276" s="22">
        <v>-5.6869900000000001E-2</v>
      </c>
      <c r="AH276" s="22">
        <v>-4.4232500000000001E-2</v>
      </c>
      <c r="AI276" s="22">
        <v>-3.7090400000000003E-2</v>
      </c>
      <c r="AJ276" s="22">
        <v>-3.4017100000000002E-2</v>
      </c>
      <c r="AK276" s="22">
        <v>-2.31285E-2</v>
      </c>
      <c r="AL276" s="22">
        <v>-1.7738299999999999E-2</v>
      </c>
      <c r="AM276" s="22">
        <v>-9.9220999999999997E-3</v>
      </c>
      <c r="AN276" s="22">
        <v>-5.5586000000000003E-3</v>
      </c>
      <c r="AO276" s="22">
        <v>-2.6904500000000001E-2</v>
      </c>
      <c r="AP276" s="22">
        <v>-2.4620800000000002E-2</v>
      </c>
      <c r="AQ276" s="22">
        <v>-6.3019E-3</v>
      </c>
      <c r="AR276" s="22">
        <v>-1.8905600000000002E-2</v>
      </c>
      <c r="AS276" s="22">
        <v>-7.0552000000000002E-3</v>
      </c>
      <c r="AT276" s="22">
        <v>1.25573E-2</v>
      </c>
      <c r="AU276" s="22">
        <v>3.6906300000000003E-2</v>
      </c>
      <c r="AV276" s="22">
        <v>4.2008200000000002E-2</v>
      </c>
      <c r="AW276" s="22">
        <v>3.4324800000000003E-2</v>
      </c>
      <c r="AX276" s="22">
        <v>2.6849E-3</v>
      </c>
      <c r="AY276" s="22">
        <v>1.4638999999999999E-2</v>
      </c>
      <c r="AZ276" s="22">
        <v>-7.5269000000000004E-3</v>
      </c>
      <c r="BA276" s="22">
        <v>-1.0646600000000001E-2</v>
      </c>
      <c r="BB276" s="22">
        <v>-1.4995E-3</v>
      </c>
      <c r="BC276" s="22">
        <v>-3.5534900000000001E-2</v>
      </c>
      <c r="BD276" s="22">
        <v>-4.8686599999999997E-2</v>
      </c>
      <c r="BE276" s="22">
        <v>-4.5282999999999997E-2</v>
      </c>
      <c r="BF276" s="22">
        <v>-3.3697400000000002E-2</v>
      </c>
      <c r="BG276" s="22">
        <v>-2.6430599999999999E-2</v>
      </c>
      <c r="BH276" s="22">
        <v>-2.3553999999999999E-2</v>
      </c>
      <c r="BI276" s="22">
        <v>-1.1564899999999999E-2</v>
      </c>
      <c r="BJ276" s="22">
        <v>-5.3594999999999997E-3</v>
      </c>
      <c r="BK276" s="22">
        <v>3.0189000000000001E-3</v>
      </c>
      <c r="BL276" s="22">
        <v>8.3335000000000006E-3</v>
      </c>
      <c r="BM276" s="22">
        <v>-1.2198499999999999E-2</v>
      </c>
      <c r="BN276" s="22">
        <v>-9.8688000000000005E-3</v>
      </c>
      <c r="BO276" s="22">
        <v>8.7673999999999998E-3</v>
      </c>
      <c r="BP276" s="22">
        <v>-3.0631999999999999E-3</v>
      </c>
      <c r="BQ276" s="22">
        <v>7.5786999999999998E-3</v>
      </c>
      <c r="BR276" s="22">
        <v>2.71798E-2</v>
      </c>
      <c r="BS276" s="22">
        <v>5.1297799999999998E-2</v>
      </c>
      <c r="BT276" s="22">
        <v>5.8647100000000001E-2</v>
      </c>
      <c r="BU276" s="22">
        <v>5.1863800000000002E-2</v>
      </c>
      <c r="BV276" s="22">
        <v>1.9848299999999999E-2</v>
      </c>
      <c r="BW276" s="22">
        <v>3.0673800000000001E-2</v>
      </c>
      <c r="BX276" s="22">
        <v>7.7590999999999997E-3</v>
      </c>
      <c r="BY276" s="22">
        <v>3.8639999999999998E-3</v>
      </c>
      <c r="BZ276" s="22">
        <v>1.04136E-2</v>
      </c>
      <c r="CA276" s="22">
        <v>-2.6565100000000001E-2</v>
      </c>
      <c r="CB276" s="22">
        <v>-3.9767900000000002E-2</v>
      </c>
      <c r="CC276" s="22">
        <v>-3.7257999999999999E-2</v>
      </c>
      <c r="CD276" s="22">
        <v>-2.6400900000000001E-2</v>
      </c>
      <c r="CE276" s="22">
        <v>-1.9047600000000001E-2</v>
      </c>
      <c r="CF276" s="22">
        <v>-1.63073E-2</v>
      </c>
      <c r="CG276" s="22">
        <v>-3.5560000000000001E-3</v>
      </c>
      <c r="CH276" s="22">
        <v>3.2139999999999998E-3</v>
      </c>
      <c r="CI276" s="22">
        <v>1.19819E-2</v>
      </c>
      <c r="CJ276" s="22">
        <v>1.7955200000000001E-2</v>
      </c>
      <c r="CK276" s="22">
        <v>-2.0130999999999999E-3</v>
      </c>
      <c r="CL276" s="22">
        <v>3.4830000000000001E-4</v>
      </c>
      <c r="CM276" s="22">
        <v>1.92044E-2</v>
      </c>
      <c r="CN276" s="22">
        <v>7.9091999999999999E-3</v>
      </c>
      <c r="CO276" s="22">
        <v>1.77141E-2</v>
      </c>
      <c r="CP276" s="22">
        <v>3.7307300000000002E-2</v>
      </c>
      <c r="CQ276" s="22">
        <v>6.1265399999999998E-2</v>
      </c>
      <c r="CR276" s="22">
        <v>7.01711E-2</v>
      </c>
      <c r="CS276" s="22">
        <v>6.4011399999999996E-2</v>
      </c>
      <c r="CT276" s="22">
        <v>3.1735600000000003E-2</v>
      </c>
      <c r="CU276" s="22">
        <v>4.1779499999999997E-2</v>
      </c>
      <c r="CV276" s="22">
        <v>1.8346100000000001E-2</v>
      </c>
      <c r="CW276" s="22">
        <v>1.3913999999999999E-2</v>
      </c>
      <c r="CX276" s="22">
        <v>1.86646E-2</v>
      </c>
      <c r="CY276" s="22">
        <v>-1.7595199999999998E-2</v>
      </c>
      <c r="CZ276" s="22">
        <v>-3.0849100000000001E-2</v>
      </c>
      <c r="DA276" s="22">
        <v>-2.9232899999999999E-2</v>
      </c>
      <c r="DB276" s="22">
        <v>-1.9104300000000001E-2</v>
      </c>
      <c r="DC276" s="22">
        <v>-1.1664600000000001E-2</v>
      </c>
      <c r="DD276" s="22">
        <v>-9.0606000000000003E-3</v>
      </c>
      <c r="DE276" s="22">
        <v>4.4529000000000001E-3</v>
      </c>
      <c r="DF276" s="22">
        <v>1.1787499999999999E-2</v>
      </c>
      <c r="DG276" s="22">
        <v>2.09448E-2</v>
      </c>
      <c r="DH276" s="22">
        <v>2.7576799999999999E-2</v>
      </c>
      <c r="DI276" s="22">
        <v>8.1721999999999993E-3</v>
      </c>
      <c r="DJ276" s="22">
        <v>1.05655E-2</v>
      </c>
      <c r="DK276" s="22">
        <v>2.9641299999999999E-2</v>
      </c>
      <c r="DL276" s="22">
        <v>1.8881599999999998E-2</v>
      </c>
      <c r="DM276" s="22">
        <v>2.7849599999999999E-2</v>
      </c>
      <c r="DN276" s="22">
        <v>4.7434700000000003E-2</v>
      </c>
      <c r="DO276" s="22">
        <v>7.1232900000000002E-2</v>
      </c>
      <c r="DP276" s="22">
        <v>8.1695199999999996E-2</v>
      </c>
      <c r="DQ276" s="22">
        <v>7.6158900000000002E-2</v>
      </c>
      <c r="DR276" s="22">
        <v>4.3622899999999999E-2</v>
      </c>
      <c r="DS276" s="22">
        <v>5.28852E-2</v>
      </c>
      <c r="DT276" s="22">
        <v>2.8933199999999999E-2</v>
      </c>
      <c r="DU276" s="22">
        <v>2.3963999999999999E-2</v>
      </c>
      <c r="DV276" s="22">
        <v>2.6915499999999998E-2</v>
      </c>
      <c r="DW276" s="22">
        <v>-4.6442000000000002E-3</v>
      </c>
      <c r="DX276" s="22">
        <v>-1.79718E-2</v>
      </c>
      <c r="DY276" s="22">
        <v>-1.7645999999999998E-2</v>
      </c>
      <c r="DZ276" s="22">
        <v>-8.5692000000000008E-3</v>
      </c>
      <c r="EA276" s="22">
        <v>-1.0047999999999999E-3</v>
      </c>
      <c r="EB276" s="22">
        <v>1.4025000000000001E-3</v>
      </c>
      <c r="EC276" s="22">
        <v>1.6016599999999999E-2</v>
      </c>
      <c r="ED276" s="22">
        <v>2.4166300000000002E-2</v>
      </c>
      <c r="EE276" s="22">
        <v>3.3885899999999997E-2</v>
      </c>
      <c r="EF276" s="22">
        <v>4.1468900000000003E-2</v>
      </c>
      <c r="EG276" s="22">
        <v>2.2878300000000001E-2</v>
      </c>
      <c r="EH276" s="22">
        <v>2.53175E-2</v>
      </c>
      <c r="EI276" s="22">
        <v>4.4710600000000003E-2</v>
      </c>
      <c r="EJ276" s="22">
        <v>3.4723999999999998E-2</v>
      </c>
      <c r="EK276" s="22">
        <v>4.24835E-2</v>
      </c>
      <c r="EL276" s="22">
        <v>6.20572E-2</v>
      </c>
      <c r="EM276" s="22">
        <v>8.5624400000000003E-2</v>
      </c>
      <c r="EN276" s="22">
        <v>9.8334099999999994E-2</v>
      </c>
      <c r="EO276" s="22">
        <v>9.3698000000000004E-2</v>
      </c>
      <c r="EP276" s="22">
        <v>6.0786199999999999E-2</v>
      </c>
      <c r="EQ276" s="22">
        <v>6.8919999999999995E-2</v>
      </c>
      <c r="ER276" s="22">
        <v>4.42192E-2</v>
      </c>
      <c r="ES276" s="22">
        <v>3.8474599999999998E-2</v>
      </c>
      <c r="ET276" s="22">
        <v>3.8828599999999998E-2</v>
      </c>
      <c r="EU276" s="22">
        <v>58.024830000000001</v>
      </c>
      <c r="EV276" s="22">
        <v>56.024830000000001</v>
      </c>
      <c r="EW276" s="22">
        <v>55.975180000000002</v>
      </c>
      <c r="EX276" s="22">
        <v>56.95035</v>
      </c>
      <c r="EY276" s="22">
        <v>57</v>
      </c>
      <c r="EZ276" s="22">
        <v>57</v>
      </c>
      <c r="FA276" s="22">
        <v>58.024830000000001</v>
      </c>
      <c r="FB276" s="22">
        <v>59</v>
      </c>
      <c r="FC276" s="22">
        <v>59.04965</v>
      </c>
      <c r="FD276" s="22">
        <v>59.975169999999999</v>
      </c>
      <c r="FE276" s="22">
        <v>60.074469999999998</v>
      </c>
      <c r="FF276" s="22">
        <v>61.925530000000002</v>
      </c>
      <c r="FG276" s="22">
        <v>59</v>
      </c>
      <c r="FH276" s="22">
        <v>57</v>
      </c>
      <c r="FI276" s="22">
        <v>57.04965</v>
      </c>
      <c r="FJ276" s="22">
        <v>57.975169999999999</v>
      </c>
      <c r="FK276" s="22">
        <v>59</v>
      </c>
      <c r="FL276" s="22">
        <v>57.024830000000001</v>
      </c>
      <c r="FM276" s="22">
        <v>57.04965</v>
      </c>
      <c r="FN276" s="22">
        <v>58.95035</v>
      </c>
      <c r="FO276" s="22">
        <v>58.900700000000001</v>
      </c>
      <c r="FP276" s="22">
        <v>58.024830000000001</v>
      </c>
      <c r="FQ276" s="22">
        <v>57.975169999999999</v>
      </c>
      <c r="FR276" s="22">
        <v>56.95035</v>
      </c>
      <c r="FS276" s="22">
        <v>0.24274419999999999</v>
      </c>
      <c r="FT276" s="22">
        <v>1.0997099999999999E-2</v>
      </c>
      <c r="FU276" s="22">
        <v>1.78222E-2</v>
      </c>
    </row>
    <row r="277" spans="1:177" x14ac:dyDescent="0.3">
      <c r="A277" s="13" t="s">
        <v>226</v>
      </c>
      <c r="B277" s="13" t="s">
        <v>199</v>
      </c>
      <c r="C277" s="13" t="s">
        <v>264</v>
      </c>
      <c r="D277" s="34" t="s">
        <v>251</v>
      </c>
      <c r="E277" s="23" t="s">
        <v>221</v>
      </c>
      <c r="F277" s="23">
        <v>2986</v>
      </c>
      <c r="G277" s="22">
        <v>0.547983</v>
      </c>
      <c r="H277" s="22">
        <v>0.49109819999999998</v>
      </c>
      <c r="I277" s="22">
        <v>0.469723</v>
      </c>
      <c r="J277" s="22">
        <v>0.44588670000000002</v>
      </c>
      <c r="K277" s="22">
        <v>0.47951369999999999</v>
      </c>
      <c r="L277" s="22">
        <v>0.54436090000000004</v>
      </c>
      <c r="M277" s="22">
        <v>0.67192209999999997</v>
      </c>
      <c r="N277" s="22">
        <v>0.66765459999999999</v>
      </c>
      <c r="O277" s="22">
        <v>0.6547868</v>
      </c>
      <c r="P277" s="22">
        <v>0.60350630000000005</v>
      </c>
      <c r="Q277" s="22">
        <v>0.63009970000000004</v>
      </c>
      <c r="R277" s="22">
        <v>0.63199309999999997</v>
      </c>
      <c r="S277" s="22">
        <v>0.65005029999999997</v>
      </c>
      <c r="T277" s="22">
        <v>0.63677660000000003</v>
      </c>
      <c r="U277" s="22">
        <v>0.59978880000000001</v>
      </c>
      <c r="V277" s="22">
        <v>0.67984690000000003</v>
      </c>
      <c r="W277" s="22">
        <v>0.87060159999999998</v>
      </c>
      <c r="X277" s="22">
        <v>1.057169</v>
      </c>
      <c r="Y277" s="22">
        <v>1.075928</v>
      </c>
      <c r="Z277" s="22">
        <v>1.1003860000000001</v>
      </c>
      <c r="AA277" s="22">
        <v>1.070335</v>
      </c>
      <c r="AB277" s="22">
        <v>0.95251269999999999</v>
      </c>
      <c r="AC277" s="22">
        <v>0.83034280000000005</v>
      </c>
      <c r="AD277" s="22">
        <v>0.70212390000000002</v>
      </c>
      <c r="AE277" s="22">
        <v>-8.7791099999999997E-2</v>
      </c>
      <c r="AF277" s="22">
        <v>-9.8902799999999999E-2</v>
      </c>
      <c r="AG277" s="22">
        <v>-8.0211199999999996E-2</v>
      </c>
      <c r="AH277" s="22">
        <v>-7.5061299999999997E-2</v>
      </c>
      <c r="AI277" s="22">
        <v>-6.3689300000000004E-2</v>
      </c>
      <c r="AJ277" s="22">
        <v>-6.1539700000000003E-2</v>
      </c>
      <c r="AK277" s="22">
        <v>-5.81261E-2</v>
      </c>
      <c r="AL277" s="22">
        <v>-5.9760399999999998E-2</v>
      </c>
      <c r="AM277" s="22">
        <v>-5.2105699999999998E-2</v>
      </c>
      <c r="AN277" s="22">
        <v>-3.3460400000000001E-2</v>
      </c>
      <c r="AO277" s="22">
        <v>-3.1139900000000002E-2</v>
      </c>
      <c r="AP277" s="22">
        <v>-3.3441600000000002E-2</v>
      </c>
      <c r="AQ277" s="22">
        <v>-1.21834E-2</v>
      </c>
      <c r="AR277" s="22">
        <v>-2.0560200000000001E-2</v>
      </c>
      <c r="AS277" s="22">
        <v>-2.93186E-2</v>
      </c>
      <c r="AT277" s="22">
        <v>-2.7179999999999999E-4</v>
      </c>
      <c r="AU277" s="22">
        <v>2.9476800000000001E-2</v>
      </c>
      <c r="AV277" s="22">
        <v>9.4246999999999994E-3</v>
      </c>
      <c r="AW277" s="22">
        <v>-9.3760000000000007E-3</v>
      </c>
      <c r="AX277" s="22">
        <v>1.9996E-2</v>
      </c>
      <c r="AY277" s="22">
        <v>2.68148E-2</v>
      </c>
      <c r="AZ277" s="22">
        <v>-9.9687000000000005E-3</v>
      </c>
      <c r="BA277" s="22">
        <v>-1.4611799999999999E-2</v>
      </c>
      <c r="BB277" s="22">
        <v>-1.9497500000000001E-2</v>
      </c>
      <c r="BC277" s="22">
        <v>-6.7665199999999995E-2</v>
      </c>
      <c r="BD277" s="22">
        <v>-7.7859700000000004E-2</v>
      </c>
      <c r="BE277" s="22">
        <v>-6.1388600000000001E-2</v>
      </c>
      <c r="BF277" s="22">
        <v>-5.6747699999999998E-2</v>
      </c>
      <c r="BG277" s="22">
        <v>-4.6071599999999997E-2</v>
      </c>
      <c r="BH277" s="22">
        <v>-4.4954300000000003E-2</v>
      </c>
      <c r="BI277" s="22">
        <v>-4.1884499999999998E-2</v>
      </c>
      <c r="BJ277" s="22">
        <v>-4.0765500000000003E-2</v>
      </c>
      <c r="BK277" s="22">
        <v>-3.1713400000000003E-2</v>
      </c>
      <c r="BL277" s="22">
        <v>-1.4419100000000001E-2</v>
      </c>
      <c r="BM277" s="22">
        <v>-1.2383E-2</v>
      </c>
      <c r="BN277" s="22">
        <v>-1.33974E-2</v>
      </c>
      <c r="BO277" s="22">
        <v>6.6591000000000003E-3</v>
      </c>
      <c r="BP277" s="22">
        <v>3.079E-4</v>
      </c>
      <c r="BQ277" s="22">
        <v>-8.8521999999999993E-3</v>
      </c>
      <c r="BR277" s="22">
        <v>2.1612599999999999E-2</v>
      </c>
      <c r="BS277" s="22">
        <v>5.3222899999999997E-2</v>
      </c>
      <c r="BT277" s="22">
        <v>3.4489699999999998E-2</v>
      </c>
      <c r="BU277" s="22">
        <v>1.39236E-2</v>
      </c>
      <c r="BV277" s="22">
        <v>4.3436900000000001E-2</v>
      </c>
      <c r="BW277" s="22">
        <v>4.8792599999999998E-2</v>
      </c>
      <c r="BX277" s="22">
        <v>1.2181600000000001E-2</v>
      </c>
      <c r="BY277" s="22">
        <v>6.4504999999999996E-3</v>
      </c>
      <c r="BZ277" s="22">
        <v>-8.5329999999999998E-4</v>
      </c>
      <c r="CA277" s="22">
        <v>-5.3726099999999999E-2</v>
      </c>
      <c r="CB277" s="22">
        <v>-6.3285300000000003E-2</v>
      </c>
      <c r="CC277" s="22">
        <v>-4.8352100000000002E-2</v>
      </c>
      <c r="CD277" s="22">
        <v>-4.4063699999999997E-2</v>
      </c>
      <c r="CE277" s="22">
        <v>-3.38696E-2</v>
      </c>
      <c r="CF277" s="22">
        <v>-3.3467200000000003E-2</v>
      </c>
      <c r="CG277" s="22">
        <v>-3.0635599999999999E-2</v>
      </c>
      <c r="CH277" s="22">
        <v>-2.7609700000000001E-2</v>
      </c>
      <c r="CI277" s="22">
        <v>-1.7589799999999999E-2</v>
      </c>
      <c r="CJ277" s="22">
        <v>-1.2310999999999999E-3</v>
      </c>
      <c r="CK277" s="22">
        <v>6.0800000000000003E-4</v>
      </c>
      <c r="CL277" s="22">
        <v>4.8509999999999997E-4</v>
      </c>
      <c r="CM277" s="22">
        <v>1.9709299999999999E-2</v>
      </c>
      <c r="CN277" s="22">
        <v>1.4761E-2</v>
      </c>
      <c r="CO277" s="22">
        <v>5.3227999999999999E-3</v>
      </c>
      <c r="CP277" s="22">
        <v>3.6769700000000002E-2</v>
      </c>
      <c r="CQ277" s="22">
        <v>6.9669400000000006E-2</v>
      </c>
      <c r="CR277" s="22">
        <v>5.1849699999999999E-2</v>
      </c>
      <c r="CS277" s="22">
        <v>3.0060900000000002E-2</v>
      </c>
      <c r="CT277" s="22">
        <v>5.9672000000000003E-2</v>
      </c>
      <c r="CU277" s="22">
        <v>6.4014399999999999E-2</v>
      </c>
      <c r="CV277" s="22">
        <v>2.7522700000000001E-2</v>
      </c>
      <c r="CW277" s="22">
        <v>2.10382E-2</v>
      </c>
      <c r="CX277" s="22">
        <v>1.20596E-2</v>
      </c>
      <c r="CY277" s="22">
        <v>-3.9787000000000003E-2</v>
      </c>
      <c r="CZ277" s="22">
        <v>-4.8710900000000001E-2</v>
      </c>
      <c r="DA277" s="22">
        <v>-3.53155E-2</v>
      </c>
      <c r="DB277" s="22">
        <v>-3.1379799999999999E-2</v>
      </c>
      <c r="DC277" s="22">
        <v>-2.1667599999999999E-2</v>
      </c>
      <c r="DD277" s="22">
        <v>-2.1980199999999998E-2</v>
      </c>
      <c r="DE277" s="22">
        <v>-1.93866E-2</v>
      </c>
      <c r="DF277" s="22">
        <v>-1.4453799999999999E-2</v>
      </c>
      <c r="DG277" s="22">
        <v>-3.4662E-3</v>
      </c>
      <c r="DH277" s="22">
        <v>1.1956899999999999E-2</v>
      </c>
      <c r="DI277" s="22">
        <v>1.3598900000000001E-2</v>
      </c>
      <c r="DJ277" s="22">
        <v>1.4367599999999999E-2</v>
      </c>
      <c r="DK277" s="22">
        <v>3.27596E-2</v>
      </c>
      <c r="DL277" s="22">
        <v>2.9214199999999999E-2</v>
      </c>
      <c r="DM277" s="22">
        <v>1.9497799999999999E-2</v>
      </c>
      <c r="DN277" s="22">
        <v>5.1926800000000002E-2</v>
      </c>
      <c r="DO277" s="22">
        <v>8.6115899999999995E-2</v>
      </c>
      <c r="DP277" s="22">
        <v>6.9209599999999996E-2</v>
      </c>
      <c r="DQ277" s="22">
        <v>4.6198200000000002E-2</v>
      </c>
      <c r="DR277" s="22">
        <v>7.5907100000000005E-2</v>
      </c>
      <c r="DS277" s="22">
        <v>7.9236200000000007E-2</v>
      </c>
      <c r="DT277" s="22">
        <v>4.2863900000000003E-2</v>
      </c>
      <c r="DU277" s="22">
        <v>3.5625999999999998E-2</v>
      </c>
      <c r="DV277" s="22">
        <v>2.4972600000000001E-2</v>
      </c>
      <c r="DW277" s="22">
        <v>-1.9661100000000001E-2</v>
      </c>
      <c r="DX277" s="22">
        <v>-2.76677E-2</v>
      </c>
      <c r="DY277" s="22">
        <v>-1.6492900000000001E-2</v>
      </c>
      <c r="DZ277" s="22">
        <v>-1.30662E-2</v>
      </c>
      <c r="EA277" s="22">
        <v>-4.0498000000000001E-3</v>
      </c>
      <c r="EB277" s="22">
        <v>-5.3947999999999999E-3</v>
      </c>
      <c r="EC277" s="22">
        <v>-3.1449999999999998E-3</v>
      </c>
      <c r="ED277" s="22">
        <v>4.5411000000000002E-3</v>
      </c>
      <c r="EE277" s="22">
        <v>1.6926E-2</v>
      </c>
      <c r="EF277" s="22">
        <v>3.09982E-2</v>
      </c>
      <c r="EG277" s="22">
        <v>3.2355799999999997E-2</v>
      </c>
      <c r="EH277" s="22">
        <v>3.4411799999999999E-2</v>
      </c>
      <c r="EI277" s="22">
        <v>5.1602000000000002E-2</v>
      </c>
      <c r="EJ277" s="22">
        <v>5.00822E-2</v>
      </c>
      <c r="EK277" s="22">
        <v>3.9964300000000001E-2</v>
      </c>
      <c r="EL277" s="22">
        <v>7.3811199999999993E-2</v>
      </c>
      <c r="EM277" s="22">
        <v>0.1098621</v>
      </c>
      <c r="EN277" s="22">
        <v>9.42746E-2</v>
      </c>
      <c r="EO277" s="22">
        <v>6.9497900000000001E-2</v>
      </c>
      <c r="EP277" s="22">
        <v>9.9348000000000006E-2</v>
      </c>
      <c r="EQ277" s="22">
        <v>0.1012141</v>
      </c>
      <c r="ER277" s="22">
        <v>6.5014199999999994E-2</v>
      </c>
      <c r="ES277" s="22">
        <v>5.6688299999999997E-2</v>
      </c>
      <c r="ET277" s="22">
        <v>4.3616799999999997E-2</v>
      </c>
      <c r="EU277" s="22">
        <v>53.972099999999998</v>
      </c>
      <c r="EV277" s="22">
        <v>52.977679999999999</v>
      </c>
      <c r="EW277" s="22">
        <v>51.988840000000003</v>
      </c>
      <c r="EX277" s="22">
        <v>52.983260000000001</v>
      </c>
      <c r="EY277" s="22">
        <v>53.977679999999999</v>
      </c>
      <c r="EZ277" s="22">
        <v>53.983260000000001</v>
      </c>
      <c r="FA277" s="22">
        <v>54.977679999999999</v>
      </c>
      <c r="FB277" s="22">
        <v>54.983260000000001</v>
      </c>
      <c r="FC277" s="22">
        <v>56.972099999999998</v>
      </c>
      <c r="FD277" s="22">
        <v>55.977679999999999</v>
      </c>
      <c r="FE277" s="22">
        <v>56.972099999999998</v>
      </c>
      <c r="FF277" s="22">
        <v>54.988840000000003</v>
      </c>
      <c r="FG277" s="22">
        <v>54.983260000000001</v>
      </c>
      <c r="FH277" s="22">
        <v>54.983260000000001</v>
      </c>
      <c r="FI277" s="22">
        <v>53.988840000000003</v>
      </c>
      <c r="FJ277" s="22">
        <v>53.977679999999999</v>
      </c>
      <c r="FK277" s="22">
        <v>54.96651</v>
      </c>
      <c r="FL277" s="22">
        <v>53.977679999999999</v>
      </c>
      <c r="FM277" s="22">
        <v>52.983260000000001</v>
      </c>
      <c r="FN277" s="22">
        <v>52.983260000000001</v>
      </c>
      <c r="FO277" s="22">
        <v>53.960929999999998</v>
      </c>
      <c r="FP277" s="22">
        <v>52.977679999999999</v>
      </c>
      <c r="FQ277" s="22">
        <v>52.972099999999998</v>
      </c>
      <c r="FR277" s="22">
        <v>51.977679999999999</v>
      </c>
      <c r="FS277" s="22">
        <v>0.38464730000000003</v>
      </c>
      <c r="FT277" s="22">
        <v>1.6250000000000001E-2</v>
      </c>
      <c r="FU277" s="22">
        <v>2.5307199999999998E-2</v>
      </c>
    </row>
    <row r="278" spans="1:177" x14ac:dyDescent="0.3">
      <c r="A278" s="13" t="s">
        <v>226</v>
      </c>
      <c r="B278" s="13" t="s">
        <v>199</v>
      </c>
      <c r="C278" s="13" t="s">
        <v>264</v>
      </c>
      <c r="D278" s="34" t="s">
        <v>240</v>
      </c>
      <c r="E278" s="23" t="s">
        <v>219</v>
      </c>
      <c r="F278" s="23">
        <v>6987</v>
      </c>
      <c r="G278" s="22">
        <v>0.62945879999999998</v>
      </c>
      <c r="H278" s="22">
        <v>0.58563330000000002</v>
      </c>
      <c r="I278" s="22">
        <v>0.55336249999999998</v>
      </c>
      <c r="J278" s="22">
        <v>0.52727579999999996</v>
      </c>
      <c r="K278" s="22">
        <v>0.53857299999999997</v>
      </c>
      <c r="L278" s="22">
        <v>0.56716330000000004</v>
      </c>
      <c r="M278" s="22">
        <v>0.69063540000000001</v>
      </c>
      <c r="N278" s="22">
        <v>0.730545</v>
      </c>
      <c r="O278" s="22">
        <v>0.6855019</v>
      </c>
      <c r="P278" s="22">
        <v>0.56729859999999999</v>
      </c>
      <c r="Q278" s="22">
        <v>0.4906681</v>
      </c>
      <c r="R278" s="22">
        <v>0.42637969999999997</v>
      </c>
      <c r="S278" s="22">
        <v>0.41049730000000001</v>
      </c>
      <c r="T278" s="22">
        <v>0.42375119999999999</v>
      </c>
      <c r="U278" s="22">
        <v>0.47926639999999998</v>
      </c>
      <c r="V278" s="22">
        <v>0.57892379999999999</v>
      </c>
      <c r="W278" s="22">
        <v>0.73417330000000003</v>
      </c>
      <c r="X278" s="22">
        <v>0.89078489999999999</v>
      </c>
      <c r="Y278" s="22">
        <v>1.0559270000000001</v>
      </c>
      <c r="Z278" s="22">
        <v>1.1236360000000001</v>
      </c>
      <c r="AA278" s="22">
        <v>1.0685119999999999</v>
      </c>
      <c r="AB278" s="22">
        <v>0.98310319999999995</v>
      </c>
      <c r="AC278" s="22">
        <v>0.83309820000000001</v>
      </c>
      <c r="AD278" s="22">
        <v>0.71021060000000003</v>
      </c>
      <c r="AE278" s="22">
        <v>-0.1065272</v>
      </c>
      <c r="AF278" s="22">
        <v>-0.1267972</v>
      </c>
      <c r="AG278" s="22">
        <v>-6.3839900000000005E-2</v>
      </c>
      <c r="AH278" s="22">
        <v>-7.4771599999999994E-2</v>
      </c>
      <c r="AI278" s="22">
        <v>-6.5018199999999998E-2</v>
      </c>
      <c r="AJ278" s="22">
        <v>-6.22312E-2</v>
      </c>
      <c r="AK278" s="22">
        <v>-2.03231E-2</v>
      </c>
      <c r="AL278" s="22">
        <v>-2.8825199999999999E-2</v>
      </c>
      <c r="AM278" s="22">
        <v>-1.5820399999999998E-2</v>
      </c>
      <c r="AN278" s="22">
        <v>-4.7440299999999998E-2</v>
      </c>
      <c r="AO278" s="22">
        <v>-6.0898399999999998E-2</v>
      </c>
      <c r="AP278" s="22">
        <v>-6.1987500000000001E-2</v>
      </c>
      <c r="AQ278" s="22">
        <v>-6.4232899999999996E-2</v>
      </c>
      <c r="AR278" s="22">
        <v>-6.9692100000000007E-2</v>
      </c>
      <c r="AS278" s="22">
        <v>-8.7765599999999999E-2</v>
      </c>
      <c r="AT278" s="22">
        <v>-8.9839699999999995E-2</v>
      </c>
      <c r="AU278" s="22">
        <v>-2.42478E-2</v>
      </c>
      <c r="AV278" s="22">
        <v>-8.7294999999999994E-3</v>
      </c>
      <c r="AW278" s="22">
        <v>-1.2125E-3</v>
      </c>
      <c r="AX278" s="22">
        <v>1.3295700000000001E-2</v>
      </c>
      <c r="AY278" s="22">
        <v>-2.0019599999999999E-2</v>
      </c>
      <c r="AZ278" s="22">
        <v>-5.3879000000000003E-2</v>
      </c>
      <c r="BA278" s="22">
        <v>-8.2607E-2</v>
      </c>
      <c r="BB278" s="22">
        <v>-5.4597800000000002E-2</v>
      </c>
      <c r="BC278" s="22">
        <v>-8.3133799999999994E-2</v>
      </c>
      <c r="BD278" s="22">
        <v>-9.8077300000000006E-2</v>
      </c>
      <c r="BE278" s="22">
        <v>-4.4481600000000003E-2</v>
      </c>
      <c r="BF278" s="22">
        <v>-5.7064999999999998E-2</v>
      </c>
      <c r="BG278" s="22">
        <v>-4.7529599999999998E-2</v>
      </c>
      <c r="BH278" s="22">
        <v>-4.6411300000000003E-2</v>
      </c>
      <c r="BI278" s="22">
        <v>-5.5351999999999997E-3</v>
      </c>
      <c r="BJ278" s="22">
        <v>-1.26981E-2</v>
      </c>
      <c r="BK278" s="22">
        <v>5.5024000000000002E-3</v>
      </c>
      <c r="BL278" s="22">
        <v>-2.90802E-2</v>
      </c>
      <c r="BM278" s="22">
        <v>-3.82628E-2</v>
      </c>
      <c r="BN278" s="22">
        <v>-3.9191299999999998E-2</v>
      </c>
      <c r="BO278" s="22">
        <v>-3.7985699999999997E-2</v>
      </c>
      <c r="BP278" s="22">
        <v>-3.9998400000000003E-2</v>
      </c>
      <c r="BQ278" s="22">
        <v>-5.4098E-2</v>
      </c>
      <c r="BR278" s="22">
        <v>-5.25534E-2</v>
      </c>
      <c r="BS278" s="22">
        <v>1.51004E-2</v>
      </c>
      <c r="BT278" s="22">
        <v>2.87046E-2</v>
      </c>
      <c r="BU278" s="22">
        <v>3.0818600000000002E-2</v>
      </c>
      <c r="BV278" s="22">
        <v>4.1922599999999997E-2</v>
      </c>
      <c r="BW278" s="22">
        <v>7.3994000000000004E-3</v>
      </c>
      <c r="BX278" s="22">
        <v>-2.95033E-2</v>
      </c>
      <c r="BY278" s="22">
        <v>-5.9310099999999998E-2</v>
      </c>
      <c r="BZ278" s="22">
        <v>-3.5053599999999997E-2</v>
      </c>
      <c r="CA278" s="22">
        <v>-6.6931699999999997E-2</v>
      </c>
      <c r="CB278" s="22">
        <v>-7.8186000000000005E-2</v>
      </c>
      <c r="CC278" s="22">
        <v>-3.10741E-2</v>
      </c>
      <c r="CD278" s="22">
        <v>-4.4801500000000001E-2</v>
      </c>
      <c r="CE278" s="22">
        <v>-3.5416999999999997E-2</v>
      </c>
      <c r="CF278" s="22">
        <v>-3.54545E-2</v>
      </c>
      <c r="CG278" s="22">
        <v>4.7069E-3</v>
      </c>
      <c r="CH278" s="22">
        <v>-1.5286E-3</v>
      </c>
      <c r="CI278" s="22">
        <v>2.02705E-2</v>
      </c>
      <c r="CJ278" s="22">
        <v>-1.6364099999999999E-2</v>
      </c>
      <c r="CK278" s="22">
        <v>-2.2585399999999999E-2</v>
      </c>
      <c r="CL278" s="22">
        <v>-2.3402800000000001E-2</v>
      </c>
      <c r="CM278" s="22">
        <v>-1.9807000000000002E-2</v>
      </c>
      <c r="CN278" s="22">
        <v>-1.9432499999999998E-2</v>
      </c>
      <c r="CO278" s="22">
        <v>-3.0779999999999998E-2</v>
      </c>
      <c r="CP278" s="22">
        <v>-2.6729099999999999E-2</v>
      </c>
      <c r="CQ278" s="22">
        <v>4.2352800000000003E-2</v>
      </c>
      <c r="CR278" s="22">
        <v>5.4631399999999997E-2</v>
      </c>
      <c r="CS278" s="22">
        <v>5.3003300000000003E-2</v>
      </c>
      <c r="CT278" s="22">
        <v>6.1749499999999999E-2</v>
      </c>
      <c r="CU278" s="22">
        <v>2.6389800000000001E-2</v>
      </c>
      <c r="CV278" s="22">
        <v>-1.26207E-2</v>
      </c>
      <c r="CW278" s="22">
        <v>-4.3174700000000003E-2</v>
      </c>
      <c r="CX278" s="22">
        <v>-2.1517399999999999E-2</v>
      </c>
      <c r="CY278" s="22">
        <v>-5.0729499999999997E-2</v>
      </c>
      <c r="CZ278" s="22">
        <v>-5.8294699999999998E-2</v>
      </c>
      <c r="DA278" s="22">
        <v>-1.7666600000000001E-2</v>
      </c>
      <c r="DB278" s="22">
        <v>-3.2537999999999997E-2</v>
      </c>
      <c r="DC278" s="22">
        <v>-2.3304399999999999E-2</v>
      </c>
      <c r="DD278" s="22">
        <v>-2.4497700000000001E-2</v>
      </c>
      <c r="DE278" s="22">
        <v>1.4949E-2</v>
      </c>
      <c r="DF278" s="22">
        <v>9.6410000000000003E-3</v>
      </c>
      <c r="DG278" s="22">
        <v>3.5038600000000003E-2</v>
      </c>
      <c r="DH278" s="22">
        <v>-3.6480000000000002E-3</v>
      </c>
      <c r="DI278" s="22">
        <v>-6.9081000000000004E-3</v>
      </c>
      <c r="DJ278" s="22">
        <v>-7.6143000000000001E-3</v>
      </c>
      <c r="DK278" s="22">
        <v>-1.6283000000000001E-3</v>
      </c>
      <c r="DL278" s="22">
        <v>1.1333000000000001E-3</v>
      </c>
      <c r="DM278" s="22">
        <v>-7.4618999999999996E-3</v>
      </c>
      <c r="DN278" s="22">
        <v>-9.0470000000000004E-4</v>
      </c>
      <c r="DO278" s="22">
        <v>6.9605299999999995E-2</v>
      </c>
      <c r="DP278" s="22">
        <v>8.0558099999999994E-2</v>
      </c>
      <c r="DQ278" s="22">
        <v>7.5187900000000002E-2</v>
      </c>
      <c r="DR278" s="22">
        <v>8.1576399999999993E-2</v>
      </c>
      <c r="DS278" s="22">
        <v>4.5380200000000002E-2</v>
      </c>
      <c r="DT278" s="22">
        <v>4.2618999999999999E-3</v>
      </c>
      <c r="DU278" s="22">
        <v>-2.7039400000000002E-2</v>
      </c>
      <c r="DV278" s="22">
        <v>-7.9810999999999997E-3</v>
      </c>
      <c r="DW278" s="22">
        <v>-2.7336099999999999E-2</v>
      </c>
      <c r="DX278" s="22">
        <v>-2.9574799999999998E-2</v>
      </c>
      <c r="DY278" s="22">
        <v>1.6917E-3</v>
      </c>
      <c r="DZ278" s="22">
        <v>-1.48314E-2</v>
      </c>
      <c r="EA278" s="22">
        <v>-5.8157E-3</v>
      </c>
      <c r="EB278" s="22">
        <v>-8.6779000000000005E-3</v>
      </c>
      <c r="EC278" s="22">
        <v>2.97369E-2</v>
      </c>
      <c r="ED278" s="22">
        <v>2.5768099999999999E-2</v>
      </c>
      <c r="EE278" s="22">
        <v>5.6361399999999999E-2</v>
      </c>
      <c r="EF278" s="22">
        <v>1.4712100000000001E-2</v>
      </c>
      <c r="EG278" s="22">
        <v>1.5727499999999998E-2</v>
      </c>
      <c r="EH278" s="22">
        <v>1.51819E-2</v>
      </c>
      <c r="EI278" s="22">
        <v>2.4618899999999999E-2</v>
      </c>
      <c r="EJ278" s="22">
        <v>3.0827E-2</v>
      </c>
      <c r="EK278" s="22">
        <v>2.6205699999999998E-2</v>
      </c>
      <c r="EL278" s="22">
        <v>3.6381499999999997E-2</v>
      </c>
      <c r="EM278" s="22">
        <v>0.10895349999999999</v>
      </c>
      <c r="EN278" s="22">
        <v>0.11799220000000001</v>
      </c>
      <c r="EO278" s="22">
        <v>0.1072191</v>
      </c>
      <c r="EP278" s="22">
        <v>0.1102032</v>
      </c>
      <c r="EQ278" s="22">
        <v>7.2799199999999994E-2</v>
      </c>
      <c r="ER278" s="22">
        <v>2.8637699999999999E-2</v>
      </c>
      <c r="ES278" s="22">
        <v>-3.7425000000000002E-3</v>
      </c>
      <c r="ET278" s="22">
        <v>1.1563E-2</v>
      </c>
      <c r="EU278" s="22">
        <v>57.352170000000001</v>
      </c>
      <c r="EV278" s="22">
        <v>56.408990000000003</v>
      </c>
      <c r="EW278" s="22">
        <v>55.821719999999999</v>
      </c>
      <c r="EX278" s="22">
        <v>55.318750000000001</v>
      </c>
      <c r="EY278" s="22">
        <v>54.99277</v>
      </c>
      <c r="EZ278" s="22">
        <v>55.078670000000002</v>
      </c>
      <c r="FA278" s="22">
        <v>54.069920000000003</v>
      </c>
      <c r="FB278" s="22">
        <v>53.89273</v>
      </c>
      <c r="FC278" s="22">
        <v>57.305799999999998</v>
      </c>
      <c r="FD278" s="22">
        <v>63.71143</v>
      </c>
      <c r="FE278" s="22">
        <v>69.089870000000005</v>
      </c>
      <c r="FF278" s="22">
        <v>73.622140000000002</v>
      </c>
      <c r="FG278" s="22">
        <v>76.121489999999994</v>
      </c>
      <c r="FH278" s="22">
        <v>76.757900000000006</v>
      </c>
      <c r="FI278" s="22">
        <v>77.449640000000002</v>
      </c>
      <c r="FJ278" s="22">
        <v>76.567189999999997</v>
      </c>
      <c r="FK278" s="22">
        <v>74.937340000000006</v>
      </c>
      <c r="FL278" s="22">
        <v>72.649420000000006</v>
      </c>
      <c r="FM278" s="22">
        <v>68.606059999999999</v>
      </c>
      <c r="FN278" s="22">
        <v>64.326229999999995</v>
      </c>
      <c r="FO278" s="22">
        <v>62.185809999999996</v>
      </c>
      <c r="FP278" s="22">
        <v>60.469900000000003</v>
      </c>
      <c r="FQ278" s="22">
        <v>58.850819999999999</v>
      </c>
      <c r="FR278" s="22">
        <v>58.24062</v>
      </c>
      <c r="FS278" s="22">
        <v>0.51610579999999995</v>
      </c>
      <c r="FT278" s="22">
        <v>2.2241199999999999E-2</v>
      </c>
      <c r="FU278" s="22">
        <v>3.8969799999999999E-2</v>
      </c>
    </row>
    <row r="279" spans="1:177" x14ac:dyDescent="0.3">
      <c r="A279" s="13" t="s">
        <v>226</v>
      </c>
      <c r="B279" s="13" t="s">
        <v>199</v>
      </c>
      <c r="C279" s="13" t="s">
        <v>264</v>
      </c>
      <c r="D279" s="34" t="s">
        <v>240</v>
      </c>
      <c r="E279" s="23" t="s">
        <v>220</v>
      </c>
      <c r="F279" s="23">
        <v>4096</v>
      </c>
      <c r="G279" s="22">
        <v>0.62271049999999994</v>
      </c>
      <c r="H279" s="22">
        <v>0.58196400000000004</v>
      </c>
      <c r="I279" s="22">
        <v>0.55046729999999999</v>
      </c>
      <c r="J279" s="22">
        <v>0.53526680000000004</v>
      </c>
      <c r="K279" s="22">
        <v>0.53957900000000003</v>
      </c>
      <c r="L279" s="22">
        <v>0.53391770000000005</v>
      </c>
      <c r="M279" s="22">
        <v>0.6397081</v>
      </c>
      <c r="N279" s="22">
        <v>0.68886979999999998</v>
      </c>
      <c r="O279" s="22">
        <v>0.69847079999999995</v>
      </c>
      <c r="P279" s="22">
        <v>0.5990105</v>
      </c>
      <c r="Q279" s="22">
        <v>0.55640750000000005</v>
      </c>
      <c r="R279" s="22">
        <v>0.51925180000000004</v>
      </c>
      <c r="S279" s="22">
        <v>0.50842290000000001</v>
      </c>
      <c r="T279" s="22">
        <v>0.50043210000000005</v>
      </c>
      <c r="U279" s="22">
        <v>0.53894050000000004</v>
      </c>
      <c r="V279" s="22">
        <v>0.59364810000000001</v>
      </c>
      <c r="W279" s="22">
        <v>0.69579869999999999</v>
      </c>
      <c r="X279" s="22">
        <v>0.80762900000000004</v>
      </c>
      <c r="Y279" s="22">
        <v>0.98471220000000004</v>
      </c>
      <c r="Z279" s="22">
        <v>1.098984</v>
      </c>
      <c r="AA279" s="22">
        <v>1.0709869999999999</v>
      </c>
      <c r="AB279" s="22">
        <v>0.99407630000000002</v>
      </c>
      <c r="AC279" s="22">
        <v>0.86187559999999996</v>
      </c>
      <c r="AD279" s="22">
        <v>0.71071410000000002</v>
      </c>
      <c r="AE279" s="22">
        <v>-0.14371030000000001</v>
      </c>
      <c r="AF279" s="22">
        <v>-0.14165539999999999</v>
      </c>
      <c r="AG279" s="22">
        <v>-9.6409499999999995E-2</v>
      </c>
      <c r="AH279" s="22">
        <v>-8.8783100000000004E-2</v>
      </c>
      <c r="AI279" s="22">
        <v>-8.6798700000000006E-2</v>
      </c>
      <c r="AJ279" s="22">
        <v>-0.1133386</v>
      </c>
      <c r="AK279" s="22">
        <v>-5.33661E-2</v>
      </c>
      <c r="AL279" s="22">
        <v>-6.2321700000000001E-2</v>
      </c>
      <c r="AM279" s="22">
        <v>-4.3754399999999999E-2</v>
      </c>
      <c r="AN279" s="22">
        <v>-9.2106900000000005E-2</v>
      </c>
      <c r="AO279" s="22">
        <v>-0.13115940000000001</v>
      </c>
      <c r="AP279" s="22">
        <v>-0.11428820000000001</v>
      </c>
      <c r="AQ279" s="22">
        <v>-0.1216188</v>
      </c>
      <c r="AR279" s="22">
        <v>-0.14508570000000001</v>
      </c>
      <c r="AS279" s="22">
        <v>-0.1488612</v>
      </c>
      <c r="AT279" s="22">
        <v>-0.18686120000000001</v>
      </c>
      <c r="AU279" s="22">
        <v>-0.12640000000000001</v>
      </c>
      <c r="AV279" s="22">
        <v>-0.1223079</v>
      </c>
      <c r="AW279" s="22">
        <v>-0.10482080000000001</v>
      </c>
      <c r="AX279" s="22">
        <v>-5.1696199999999998E-2</v>
      </c>
      <c r="AY279" s="22">
        <v>-6.2120000000000002E-2</v>
      </c>
      <c r="AZ279" s="22">
        <v>-7.5795000000000001E-2</v>
      </c>
      <c r="BA279" s="22">
        <v>-7.9292600000000005E-2</v>
      </c>
      <c r="BB279" s="22">
        <v>-6.0772800000000002E-2</v>
      </c>
      <c r="BC279" s="22">
        <v>-0.11292729999999999</v>
      </c>
      <c r="BD279" s="22">
        <v>-0.10952489999999999</v>
      </c>
      <c r="BE279" s="22">
        <v>-6.8639699999999998E-2</v>
      </c>
      <c r="BF279" s="22">
        <v>-6.2709600000000004E-2</v>
      </c>
      <c r="BG279" s="22">
        <v>-5.9264900000000002E-2</v>
      </c>
      <c r="BH279" s="22">
        <v>-8.7261199999999997E-2</v>
      </c>
      <c r="BI279" s="22">
        <v>-3.2508299999999997E-2</v>
      </c>
      <c r="BJ279" s="22">
        <v>-3.6397100000000002E-2</v>
      </c>
      <c r="BK279" s="22">
        <v>-5.4961999999999997E-3</v>
      </c>
      <c r="BL279" s="22">
        <v>-6.1676700000000001E-2</v>
      </c>
      <c r="BM279" s="22">
        <v>-9.3598600000000004E-2</v>
      </c>
      <c r="BN279" s="22">
        <v>-7.9425099999999998E-2</v>
      </c>
      <c r="BO279" s="22">
        <v>-7.9611799999999996E-2</v>
      </c>
      <c r="BP279" s="22">
        <v>-9.8149100000000003E-2</v>
      </c>
      <c r="BQ279" s="22">
        <v>-9.5938099999999998E-2</v>
      </c>
      <c r="BR279" s="22">
        <v>-0.12721769999999999</v>
      </c>
      <c r="BS279" s="22">
        <v>-6.5383399999999994E-2</v>
      </c>
      <c r="BT279" s="22">
        <v>-6.7402699999999996E-2</v>
      </c>
      <c r="BU279" s="22">
        <v>-5.7663699999999998E-2</v>
      </c>
      <c r="BV279" s="22">
        <v>-7.2953000000000002E-3</v>
      </c>
      <c r="BW279" s="22">
        <v>-1.9945500000000001E-2</v>
      </c>
      <c r="BX279" s="22">
        <v>-4.0436600000000003E-2</v>
      </c>
      <c r="BY279" s="22">
        <v>-4.67985E-2</v>
      </c>
      <c r="BZ279" s="22">
        <v>-3.4686700000000001E-2</v>
      </c>
      <c r="CA279" s="22">
        <v>-9.1607099999999997E-2</v>
      </c>
      <c r="CB279" s="22">
        <v>-8.7271299999999996E-2</v>
      </c>
      <c r="CC279" s="22">
        <v>-4.9406499999999999E-2</v>
      </c>
      <c r="CD279" s="22">
        <v>-4.4651200000000002E-2</v>
      </c>
      <c r="CE279" s="22">
        <v>-4.0195000000000002E-2</v>
      </c>
      <c r="CF279" s="22">
        <v>-6.92001E-2</v>
      </c>
      <c r="CG279" s="22">
        <v>-1.80623E-2</v>
      </c>
      <c r="CH279" s="22">
        <v>-1.8441800000000001E-2</v>
      </c>
      <c r="CI279" s="22">
        <v>2.1001300000000001E-2</v>
      </c>
      <c r="CJ279" s="22">
        <v>-4.0600799999999999E-2</v>
      </c>
      <c r="CK279" s="22">
        <v>-6.7584099999999994E-2</v>
      </c>
      <c r="CL279" s="22">
        <v>-5.5279000000000002E-2</v>
      </c>
      <c r="CM279" s="22">
        <v>-5.0517899999999998E-2</v>
      </c>
      <c r="CN279" s="22">
        <v>-6.5640900000000002E-2</v>
      </c>
      <c r="CO279" s="22">
        <v>-5.9283700000000002E-2</v>
      </c>
      <c r="CP279" s="22">
        <v>-8.5908799999999994E-2</v>
      </c>
      <c r="CQ279" s="22">
        <v>-2.3123500000000002E-2</v>
      </c>
      <c r="CR279" s="22">
        <v>-2.9375600000000002E-2</v>
      </c>
      <c r="CS279" s="22">
        <v>-2.5002900000000002E-2</v>
      </c>
      <c r="CT279" s="22">
        <v>2.34567E-2</v>
      </c>
      <c r="CU279" s="22">
        <v>9.2644000000000008E-3</v>
      </c>
      <c r="CV279" s="22">
        <v>-1.59475E-2</v>
      </c>
      <c r="CW279" s="22">
        <v>-2.4293200000000001E-2</v>
      </c>
      <c r="CX279" s="22">
        <v>-1.6619499999999999E-2</v>
      </c>
      <c r="CY279" s="22">
        <v>-7.0286799999999997E-2</v>
      </c>
      <c r="CZ279" s="22">
        <v>-6.5017800000000001E-2</v>
      </c>
      <c r="DA279" s="22">
        <v>-3.0173200000000001E-2</v>
      </c>
      <c r="DB279" s="22">
        <v>-2.65928E-2</v>
      </c>
      <c r="DC279" s="22">
        <v>-2.11252E-2</v>
      </c>
      <c r="DD279" s="22">
        <v>-5.1138999999999997E-2</v>
      </c>
      <c r="DE279" s="22">
        <v>-3.6162E-3</v>
      </c>
      <c r="DF279" s="22">
        <v>-4.8650000000000001E-4</v>
      </c>
      <c r="DG279" s="22">
        <v>4.7498800000000001E-2</v>
      </c>
      <c r="DH279" s="22">
        <v>-1.9524900000000001E-2</v>
      </c>
      <c r="DI279" s="22">
        <v>-4.1569700000000001E-2</v>
      </c>
      <c r="DJ279" s="22">
        <v>-3.1132900000000002E-2</v>
      </c>
      <c r="DK279" s="22">
        <v>-2.1423999999999999E-2</v>
      </c>
      <c r="DL279" s="22">
        <v>-3.3132799999999997E-2</v>
      </c>
      <c r="DM279" s="22">
        <v>-2.2629300000000001E-2</v>
      </c>
      <c r="DN279" s="22">
        <v>-4.4599899999999998E-2</v>
      </c>
      <c r="DO279" s="22">
        <v>1.9136400000000001E-2</v>
      </c>
      <c r="DP279" s="22">
        <v>8.6516000000000006E-3</v>
      </c>
      <c r="DQ279" s="22">
        <v>7.6578999999999996E-3</v>
      </c>
      <c r="DR279" s="22">
        <v>5.4208600000000003E-2</v>
      </c>
      <c r="DS279" s="22">
        <v>3.8474300000000003E-2</v>
      </c>
      <c r="DT279" s="22">
        <v>8.5416999999999993E-3</v>
      </c>
      <c r="DU279" s="22">
        <v>-1.7879E-3</v>
      </c>
      <c r="DV279" s="22">
        <v>1.4476000000000001E-3</v>
      </c>
      <c r="DW279" s="22">
        <v>-3.9503799999999999E-2</v>
      </c>
      <c r="DX279" s="22">
        <v>-3.2887300000000001E-2</v>
      </c>
      <c r="DY279" s="22">
        <v>-2.4034999999999998E-3</v>
      </c>
      <c r="DZ279" s="22">
        <v>-5.1940000000000005E-4</v>
      </c>
      <c r="EA279" s="22">
        <v>6.4086999999999998E-3</v>
      </c>
      <c r="EB279" s="22">
        <v>-2.50616E-2</v>
      </c>
      <c r="EC279" s="22">
        <v>1.72415E-2</v>
      </c>
      <c r="ED279" s="22">
        <v>2.5438100000000002E-2</v>
      </c>
      <c r="EE279" s="22">
        <v>8.5757E-2</v>
      </c>
      <c r="EF279" s="22">
        <v>1.09053E-2</v>
      </c>
      <c r="EG279" s="22">
        <v>-4.0089000000000001E-3</v>
      </c>
      <c r="EH279" s="22">
        <v>3.7301999999999999E-3</v>
      </c>
      <c r="EI279" s="22">
        <v>2.0583000000000001E-2</v>
      </c>
      <c r="EJ279" s="22">
        <v>1.3803899999999999E-2</v>
      </c>
      <c r="EK279" s="22">
        <v>3.0293799999999999E-2</v>
      </c>
      <c r="EL279" s="22">
        <v>1.50435E-2</v>
      </c>
      <c r="EM279" s="22">
        <v>8.0153000000000002E-2</v>
      </c>
      <c r="EN279" s="22">
        <v>6.3556799999999997E-2</v>
      </c>
      <c r="EO279" s="22">
        <v>5.4815000000000003E-2</v>
      </c>
      <c r="EP279" s="22">
        <v>9.8609600000000006E-2</v>
      </c>
      <c r="EQ279" s="22">
        <v>8.0648700000000004E-2</v>
      </c>
      <c r="ER279" s="22">
        <v>4.3900099999999997E-2</v>
      </c>
      <c r="ES279" s="22">
        <v>3.07061E-2</v>
      </c>
      <c r="ET279" s="22">
        <v>2.7533700000000001E-2</v>
      </c>
      <c r="EU279" s="22">
        <v>61.085369999999998</v>
      </c>
      <c r="EV279" s="22">
        <v>60.761589999999998</v>
      </c>
      <c r="EW279" s="22">
        <v>59.80771</v>
      </c>
      <c r="EX279" s="22">
        <v>59.38185</v>
      </c>
      <c r="EY279" s="22">
        <v>59.298769999999998</v>
      </c>
      <c r="EZ279" s="22">
        <v>59.740650000000002</v>
      </c>
      <c r="FA279" s="22">
        <v>58.511949999999999</v>
      </c>
      <c r="FB279" s="22">
        <v>58.217320000000001</v>
      </c>
      <c r="FC279" s="22">
        <v>60.380740000000003</v>
      </c>
      <c r="FD279" s="22">
        <v>64.232339999999994</v>
      </c>
      <c r="FE279" s="22">
        <v>68.309229999999999</v>
      </c>
      <c r="FF279" s="22">
        <v>72.58493</v>
      </c>
      <c r="FG279" s="22">
        <v>75.187569999999994</v>
      </c>
      <c r="FH279" s="22">
        <v>75.337909999999994</v>
      </c>
      <c r="FI279" s="22">
        <v>75.421300000000002</v>
      </c>
      <c r="FJ279" s="22">
        <v>74.430120000000002</v>
      </c>
      <c r="FK279" s="22">
        <v>73.436589999999995</v>
      </c>
      <c r="FL279" s="22">
        <v>71.434809999999999</v>
      </c>
      <c r="FM279" s="22">
        <v>68.466610000000003</v>
      </c>
      <c r="FN279" s="22">
        <v>65.549000000000007</v>
      </c>
      <c r="FO279" s="22">
        <v>64.598010000000002</v>
      </c>
      <c r="FP279" s="22">
        <v>63.325740000000003</v>
      </c>
      <c r="FQ279" s="22">
        <v>62.343780000000002</v>
      </c>
      <c r="FR279" s="22">
        <v>61.598959999999998</v>
      </c>
      <c r="FS279" s="22">
        <v>0.81297549999999996</v>
      </c>
      <c r="FT279" s="22">
        <v>3.5298499999999997E-2</v>
      </c>
      <c r="FU279" s="22">
        <v>6.0164299999999997E-2</v>
      </c>
    </row>
    <row r="280" spans="1:177" x14ac:dyDescent="0.3">
      <c r="A280" s="13" t="s">
        <v>226</v>
      </c>
      <c r="B280" s="13" t="s">
        <v>199</v>
      </c>
      <c r="C280" s="13" t="s">
        <v>264</v>
      </c>
      <c r="D280" s="34" t="s">
        <v>240</v>
      </c>
      <c r="E280" s="23" t="s">
        <v>221</v>
      </c>
      <c r="F280" s="23">
        <v>2891</v>
      </c>
      <c r="G280" s="22">
        <v>0.63530529999999996</v>
      </c>
      <c r="H280" s="22">
        <v>0.5880552</v>
      </c>
      <c r="I280" s="22">
        <v>0.5561123</v>
      </c>
      <c r="J280" s="22">
        <v>0.52104410000000001</v>
      </c>
      <c r="K280" s="22">
        <v>0.53851830000000001</v>
      </c>
      <c r="L280" s="22">
        <v>0.59834900000000002</v>
      </c>
      <c r="M280" s="22">
        <v>0.73881209999999997</v>
      </c>
      <c r="N280" s="22">
        <v>0.76709340000000004</v>
      </c>
      <c r="O280" s="22">
        <v>0.66603040000000002</v>
      </c>
      <c r="P280" s="22">
        <v>0.51788129999999999</v>
      </c>
      <c r="Q280" s="22">
        <v>0.4004452</v>
      </c>
      <c r="R280" s="22">
        <v>0.30766539999999998</v>
      </c>
      <c r="S280" s="22">
        <v>0.28448030000000002</v>
      </c>
      <c r="T280" s="22">
        <v>0.31628489999999998</v>
      </c>
      <c r="U280" s="22">
        <v>0.39133790000000002</v>
      </c>
      <c r="V280" s="22">
        <v>0.5416512</v>
      </c>
      <c r="W280" s="22">
        <v>0.76022400000000001</v>
      </c>
      <c r="X280" s="22">
        <v>0.9681727</v>
      </c>
      <c r="Y280" s="22">
        <v>1.1265670000000001</v>
      </c>
      <c r="Z280" s="22">
        <v>1.151519</v>
      </c>
      <c r="AA280" s="22">
        <v>1.072346</v>
      </c>
      <c r="AB280" s="22">
        <v>0.97820410000000002</v>
      </c>
      <c r="AC280" s="22">
        <v>0.81090220000000002</v>
      </c>
      <c r="AD280" s="22">
        <v>0.71240219999999999</v>
      </c>
      <c r="AE280" s="22">
        <v>-0.106124</v>
      </c>
      <c r="AF280" s="22">
        <v>-0.15066830000000001</v>
      </c>
      <c r="AG280" s="22">
        <v>-6.2080799999999998E-2</v>
      </c>
      <c r="AH280" s="22">
        <v>-8.6839299999999994E-2</v>
      </c>
      <c r="AI280" s="22">
        <v>-6.90056E-2</v>
      </c>
      <c r="AJ280" s="22">
        <v>-3.7385599999999998E-2</v>
      </c>
      <c r="AK280" s="22">
        <v>-1.07262E-2</v>
      </c>
      <c r="AL280" s="22">
        <v>-2.0325300000000001E-2</v>
      </c>
      <c r="AM280" s="22">
        <v>-1.5702000000000001E-2</v>
      </c>
      <c r="AN280" s="22">
        <v>-3.09982E-2</v>
      </c>
      <c r="AO280" s="22">
        <v>-2.7616100000000001E-2</v>
      </c>
      <c r="AP280" s="22">
        <v>-4.4657099999999998E-2</v>
      </c>
      <c r="AQ280" s="22">
        <v>-4.7159E-2</v>
      </c>
      <c r="AR280" s="22">
        <v>-4.1630399999999998E-2</v>
      </c>
      <c r="AS280" s="22">
        <v>-7.7428399999999994E-2</v>
      </c>
      <c r="AT280" s="22">
        <v>-5.07798E-2</v>
      </c>
      <c r="AU280" s="22">
        <v>1.7855200000000002E-2</v>
      </c>
      <c r="AV280" s="22">
        <v>4.5574299999999998E-2</v>
      </c>
      <c r="AW280" s="22">
        <v>5.0568200000000001E-2</v>
      </c>
      <c r="AX280" s="22">
        <v>3.4107400000000003E-2</v>
      </c>
      <c r="AY280" s="22">
        <v>-1.79956E-2</v>
      </c>
      <c r="AZ280" s="22">
        <v>-6.5670400000000004E-2</v>
      </c>
      <c r="BA280" s="22">
        <v>-0.11498709999999999</v>
      </c>
      <c r="BB280" s="22">
        <v>-7.3612200000000003E-2</v>
      </c>
      <c r="BC280" s="22">
        <v>-7.1226200000000003E-2</v>
      </c>
      <c r="BD280" s="22">
        <v>-0.104204</v>
      </c>
      <c r="BE280" s="22">
        <v>-3.5031800000000002E-2</v>
      </c>
      <c r="BF280" s="22">
        <v>-6.2638700000000005E-2</v>
      </c>
      <c r="BG280" s="22">
        <v>-4.69474E-2</v>
      </c>
      <c r="BH280" s="22">
        <v>-1.8977399999999998E-2</v>
      </c>
      <c r="BI280" s="22">
        <v>1.0286200000000001E-2</v>
      </c>
      <c r="BJ280" s="22">
        <v>-6.8950000000000001E-4</v>
      </c>
      <c r="BK280" s="22">
        <v>5.0328999999999999E-3</v>
      </c>
      <c r="BL280" s="22">
        <v>-9.6445000000000003E-3</v>
      </c>
      <c r="BM280" s="22">
        <v>-1.472E-3</v>
      </c>
      <c r="BN280" s="22">
        <v>-1.4917700000000001E-2</v>
      </c>
      <c r="BO280" s="22">
        <v>-1.48532E-2</v>
      </c>
      <c r="BP280" s="22">
        <v>-4.5335999999999996E-3</v>
      </c>
      <c r="BQ280" s="22">
        <v>-3.5030899999999997E-2</v>
      </c>
      <c r="BR280" s="22">
        <v>-5.1444999999999998E-3</v>
      </c>
      <c r="BS280" s="22">
        <v>6.8001000000000006E-2</v>
      </c>
      <c r="BT280" s="22">
        <v>9.6087099999999995E-2</v>
      </c>
      <c r="BU280" s="22">
        <v>9.3731300000000004E-2</v>
      </c>
      <c r="BV280" s="22">
        <v>7.0785500000000001E-2</v>
      </c>
      <c r="BW280" s="22">
        <v>1.7514700000000001E-2</v>
      </c>
      <c r="BX280" s="22">
        <v>-3.2097899999999999E-2</v>
      </c>
      <c r="BY280" s="22">
        <v>-8.1868899999999994E-2</v>
      </c>
      <c r="BZ280" s="22">
        <v>-4.4833400000000002E-2</v>
      </c>
      <c r="CA280" s="22">
        <v>-4.7056099999999997E-2</v>
      </c>
      <c r="CB280" s="22">
        <v>-7.2023000000000004E-2</v>
      </c>
      <c r="CC280" s="22">
        <v>-1.6297699999999998E-2</v>
      </c>
      <c r="CD280" s="22">
        <v>-4.5877399999999999E-2</v>
      </c>
      <c r="CE280" s="22">
        <v>-3.1669900000000001E-2</v>
      </c>
      <c r="CF280" s="22">
        <v>-6.2278999999999998E-3</v>
      </c>
      <c r="CG280" s="22">
        <v>2.4839400000000001E-2</v>
      </c>
      <c r="CH280" s="22">
        <v>1.29103E-2</v>
      </c>
      <c r="CI280" s="22">
        <v>1.9393899999999999E-2</v>
      </c>
      <c r="CJ280" s="22">
        <v>5.1450000000000003E-3</v>
      </c>
      <c r="CK280" s="22">
        <v>1.6635400000000002E-2</v>
      </c>
      <c r="CL280" s="22">
        <v>5.6797000000000002E-3</v>
      </c>
      <c r="CM280" s="22">
        <v>7.5215999999999998E-3</v>
      </c>
      <c r="CN280" s="22">
        <v>2.1159500000000001E-2</v>
      </c>
      <c r="CO280" s="22">
        <v>-5.6664999999999997E-3</v>
      </c>
      <c r="CP280" s="22">
        <v>2.6462300000000001E-2</v>
      </c>
      <c r="CQ280" s="22">
        <v>0.1027319</v>
      </c>
      <c r="CR280" s="22">
        <v>0.1310721</v>
      </c>
      <c r="CS280" s="22">
        <v>0.1236259</v>
      </c>
      <c r="CT280" s="22">
        <v>9.6188599999999999E-2</v>
      </c>
      <c r="CU280" s="22">
        <v>4.2109000000000001E-2</v>
      </c>
      <c r="CV280" s="22">
        <v>-8.8457999999999991E-3</v>
      </c>
      <c r="CW280" s="22">
        <v>-5.8931400000000002E-2</v>
      </c>
      <c r="CX280" s="22">
        <v>-2.4901199999999998E-2</v>
      </c>
      <c r="CY280" s="22">
        <v>-2.2886E-2</v>
      </c>
      <c r="CZ280" s="22">
        <v>-3.9842000000000002E-2</v>
      </c>
      <c r="DA280" s="22">
        <v>2.4364E-3</v>
      </c>
      <c r="DB280" s="22">
        <v>-2.9116099999999999E-2</v>
      </c>
      <c r="DC280" s="22">
        <v>-1.6392500000000001E-2</v>
      </c>
      <c r="DD280" s="22">
        <v>6.5215999999999998E-3</v>
      </c>
      <c r="DE280" s="22">
        <v>3.9392499999999997E-2</v>
      </c>
      <c r="DF280" s="22">
        <v>2.6509999999999999E-2</v>
      </c>
      <c r="DG280" s="22">
        <v>3.3754899999999997E-2</v>
      </c>
      <c r="DH280" s="22">
        <v>1.9934400000000001E-2</v>
      </c>
      <c r="DI280" s="22">
        <v>3.4742700000000001E-2</v>
      </c>
      <c r="DJ280" s="22">
        <v>2.6277200000000001E-2</v>
      </c>
      <c r="DK280" s="22">
        <v>2.9896499999999999E-2</v>
      </c>
      <c r="DL280" s="22">
        <v>4.6852600000000001E-2</v>
      </c>
      <c r="DM280" s="22">
        <v>2.3697800000000002E-2</v>
      </c>
      <c r="DN280" s="22">
        <v>5.8069200000000001E-2</v>
      </c>
      <c r="DO280" s="22">
        <v>0.1374628</v>
      </c>
      <c r="DP280" s="22">
        <v>0.16605710000000001</v>
      </c>
      <c r="DQ280" s="22">
        <v>0.1535205</v>
      </c>
      <c r="DR280" s="22">
        <v>0.1215918</v>
      </c>
      <c r="DS280" s="22">
        <v>6.6703299999999993E-2</v>
      </c>
      <c r="DT280" s="22">
        <v>1.44064E-2</v>
      </c>
      <c r="DU280" s="22">
        <v>-3.5993799999999999E-2</v>
      </c>
      <c r="DV280" s="22">
        <v>-4.9690999999999997E-3</v>
      </c>
      <c r="DW280" s="22">
        <v>1.20117E-2</v>
      </c>
      <c r="DX280" s="22">
        <v>6.6223000000000002E-3</v>
      </c>
      <c r="DY280" s="22">
        <v>2.9485399999999998E-2</v>
      </c>
      <c r="DZ280" s="22">
        <v>-4.9154999999999997E-3</v>
      </c>
      <c r="EA280" s="22">
        <v>5.6657000000000001E-3</v>
      </c>
      <c r="EB280" s="22">
        <v>2.4929799999999998E-2</v>
      </c>
      <c r="EC280" s="22">
        <v>6.0405E-2</v>
      </c>
      <c r="ED280" s="22">
        <v>4.6145800000000001E-2</v>
      </c>
      <c r="EE280" s="22">
        <v>5.4489799999999998E-2</v>
      </c>
      <c r="EF280" s="22">
        <v>4.1288100000000001E-2</v>
      </c>
      <c r="EG280" s="22">
        <v>6.0886799999999998E-2</v>
      </c>
      <c r="EH280" s="22">
        <v>5.60166E-2</v>
      </c>
      <c r="EI280" s="22">
        <v>6.2202199999999999E-2</v>
      </c>
      <c r="EJ280" s="22">
        <v>8.3949399999999993E-2</v>
      </c>
      <c r="EK280" s="22">
        <v>6.6095299999999996E-2</v>
      </c>
      <c r="EL280" s="22">
        <v>0.10370450000000001</v>
      </c>
      <c r="EM280" s="22">
        <v>0.18760859999999999</v>
      </c>
      <c r="EN280" s="22">
        <v>0.21656980000000001</v>
      </c>
      <c r="EO280" s="22">
        <v>0.19668350000000001</v>
      </c>
      <c r="EP280" s="22">
        <v>0.15826989999999999</v>
      </c>
      <c r="EQ280" s="22">
        <v>0.1022136</v>
      </c>
      <c r="ER280" s="22">
        <v>4.7978800000000002E-2</v>
      </c>
      <c r="ES280" s="22">
        <v>-2.8757000000000001E-3</v>
      </c>
      <c r="ET280" s="22">
        <v>2.38097E-2</v>
      </c>
      <c r="EU280" s="22">
        <v>54.115870000000001</v>
      </c>
      <c r="EV280" s="22">
        <v>52.636679999999998</v>
      </c>
      <c r="EW280" s="22">
        <v>52.372810000000001</v>
      </c>
      <c r="EX280" s="22">
        <v>51.799590000000002</v>
      </c>
      <c r="EY280" s="22">
        <v>51.256740000000001</v>
      </c>
      <c r="EZ280" s="22">
        <v>51.034649999999999</v>
      </c>
      <c r="FA280" s="22">
        <v>50.22045</v>
      </c>
      <c r="FB280" s="22">
        <v>50.144739999999999</v>
      </c>
      <c r="FC280" s="22">
        <v>54.644779999999997</v>
      </c>
      <c r="FD280" s="22">
        <v>63.264090000000003</v>
      </c>
      <c r="FE280" s="22">
        <v>69.767610000000005</v>
      </c>
      <c r="FF280" s="22">
        <v>74.517169999999993</v>
      </c>
      <c r="FG280" s="22">
        <v>76.923119999999997</v>
      </c>
      <c r="FH280" s="22">
        <v>77.985159999999993</v>
      </c>
      <c r="FI280" s="22">
        <v>79.212190000000007</v>
      </c>
      <c r="FJ280" s="22">
        <v>78.418340000000001</v>
      </c>
      <c r="FK280" s="22">
        <v>76.237170000000006</v>
      </c>
      <c r="FL280" s="22">
        <v>73.700720000000004</v>
      </c>
      <c r="FM280" s="22">
        <v>68.7239</v>
      </c>
      <c r="FN280" s="22">
        <v>63.264449999999997</v>
      </c>
      <c r="FO280" s="22">
        <v>60.089190000000002</v>
      </c>
      <c r="FP280" s="22">
        <v>57.988880000000002</v>
      </c>
      <c r="FQ280" s="22">
        <v>55.820050000000002</v>
      </c>
      <c r="FR280" s="22">
        <v>55.31944</v>
      </c>
      <c r="FS280" s="22">
        <v>0.64644299999999999</v>
      </c>
      <c r="FT280" s="22">
        <v>2.7666799999999998E-2</v>
      </c>
      <c r="FU280" s="22">
        <v>4.9944200000000001E-2</v>
      </c>
    </row>
    <row r="281" spans="1:177" x14ac:dyDescent="0.3">
      <c r="A281" s="13" t="s">
        <v>226</v>
      </c>
      <c r="B281" s="13" t="s">
        <v>199</v>
      </c>
      <c r="C281" s="13" t="s">
        <v>264</v>
      </c>
      <c r="D281" s="34" t="s">
        <v>252</v>
      </c>
      <c r="E281" s="23" t="s">
        <v>219</v>
      </c>
      <c r="F281" s="23">
        <v>6987</v>
      </c>
      <c r="G281" s="22">
        <v>0.68760900000000003</v>
      </c>
      <c r="H281" s="22">
        <v>0.62707599999999997</v>
      </c>
      <c r="I281" s="22">
        <v>0.59134549999999997</v>
      </c>
      <c r="J281" s="22">
        <v>0.56146289999999999</v>
      </c>
      <c r="K281" s="22">
        <v>0.54918560000000005</v>
      </c>
      <c r="L281" s="22">
        <v>0.56788530000000004</v>
      </c>
      <c r="M281" s="22">
        <v>0.65125999999999995</v>
      </c>
      <c r="N281" s="22">
        <v>0.66659299999999999</v>
      </c>
      <c r="O281" s="22">
        <v>0.59887389999999996</v>
      </c>
      <c r="P281" s="22">
        <v>0.58611820000000003</v>
      </c>
      <c r="Q281" s="22">
        <v>0.53988659999999999</v>
      </c>
      <c r="R281" s="22">
        <v>0.58068989999999998</v>
      </c>
      <c r="S281" s="22">
        <v>0.66643600000000003</v>
      </c>
      <c r="T281" s="22">
        <v>0.71101040000000004</v>
      </c>
      <c r="U281" s="22">
        <v>0.74262360000000005</v>
      </c>
      <c r="V281" s="22">
        <v>0.79449930000000002</v>
      </c>
      <c r="W281" s="22">
        <v>0.91277489999999994</v>
      </c>
      <c r="X281" s="22">
        <v>1.0342070000000001</v>
      </c>
      <c r="Y281" s="22">
        <v>1.1835469999999999</v>
      </c>
      <c r="Z281" s="22">
        <v>1.285431</v>
      </c>
      <c r="AA281" s="22">
        <v>1.2570330000000001</v>
      </c>
      <c r="AB281" s="22">
        <v>1.1403509999999999</v>
      </c>
      <c r="AC281" s="22">
        <v>0.97238309999999994</v>
      </c>
      <c r="AD281" s="22">
        <v>0.81036960000000002</v>
      </c>
      <c r="AE281" s="22">
        <v>-7.4477199999999993E-2</v>
      </c>
      <c r="AF281" s="22">
        <v>-6.5593499999999999E-2</v>
      </c>
      <c r="AG281" s="22">
        <v>-5.3986699999999999E-2</v>
      </c>
      <c r="AH281" s="22">
        <v>-4.9456899999999998E-2</v>
      </c>
      <c r="AI281" s="22">
        <v>-4.4706200000000001E-2</v>
      </c>
      <c r="AJ281" s="22">
        <v>-3.7193799999999999E-2</v>
      </c>
      <c r="AK281" s="22">
        <v>-2.2903400000000001E-2</v>
      </c>
      <c r="AL281" s="22">
        <v>-1.2940399999999999E-2</v>
      </c>
      <c r="AM281" s="22">
        <v>-1.13171E-2</v>
      </c>
      <c r="AN281" s="22">
        <v>-9.6288999999999993E-3</v>
      </c>
      <c r="AO281" s="22">
        <v>-1.7107799999999999E-2</v>
      </c>
      <c r="AP281" s="22">
        <v>-3.4954499999999999E-2</v>
      </c>
      <c r="AQ281" s="22">
        <v>-2.49301E-2</v>
      </c>
      <c r="AR281" s="22">
        <v>-2.49676E-2</v>
      </c>
      <c r="AS281" s="22">
        <v>-1.9382799999999999E-2</v>
      </c>
      <c r="AT281" s="22">
        <v>-1.48722E-2</v>
      </c>
      <c r="AU281" s="22">
        <v>2.9853600000000001E-2</v>
      </c>
      <c r="AV281" s="22">
        <v>4.3723900000000003E-2</v>
      </c>
      <c r="AW281" s="22">
        <v>5.0496899999999997E-2</v>
      </c>
      <c r="AX281" s="22">
        <v>4.8668700000000002E-2</v>
      </c>
      <c r="AY281" s="22">
        <v>3.9254900000000002E-2</v>
      </c>
      <c r="AZ281" s="22">
        <v>-3.3142699999999997E-2</v>
      </c>
      <c r="BA281" s="22">
        <v>-6.0688699999999998E-2</v>
      </c>
      <c r="BB281" s="22">
        <v>-5.5688700000000001E-2</v>
      </c>
      <c r="BC281" s="22">
        <v>-6.4616999999999994E-2</v>
      </c>
      <c r="BD281" s="22">
        <v>-5.6350600000000001E-2</v>
      </c>
      <c r="BE281" s="22">
        <v>-4.5744899999999998E-2</v>
      </c>
      <c r="BF281" s="22">
        <v>-4.1964899999999999E-2</v>
      </c>
      <c r="BG281" s="22">
        <v>-3.7621399999999999E-2</v>
      </c>
      <c r="BH281" s="22">
        <v>-3.0546E-2</v>
      </c>
      <c r="BI281" s="22">
        <v>-1.5938000000000001E-2</v>
      </c>
      <c r="BJ281" s="22">
        <v>-5.3560999999999999E-3</v>
      </c>
      <c r="BK281" s="22">
        <v>-3.3208999999999999E-3</v>
      </c>
      <c r="BL281" s="22">
        <v>-9.1480000000000001E-4</v>
      </c>
      <c r="BM281" s="22">
        <v>-7.5725999999999996E-3</v>
      </c>
      <c r="BN281" s="22">
        <v>-2.4190900000000001E-2</v>
      </c>
      <c r="BO281" s="22">
        <v>-1.29573E-2</v>
      </c>
      <c r="BP281" s="22">
        <v>-1.2277400000000001E-2</v>
      </c>
      <c r="BQ281" s="22">
        <v>-5.9039000000000001E-3</v>
      </c>
      <c r="BR281" s="22">
        <v>-1.0593E-3</v>
      </c>
      <c r="BS281" s="22">
        <v>4.3866000000000002E-2</v>
      </c>
      <c r="BT281" s="22">
        <v>5.7748399999999998E-2</v>
      </c>
      <c r="BU281" s="22">
        <v>6.3936099999999996E-2</v>
      </c>
      <c r="BV281" s="22">
        <v>6.1429499999999998E-2</v>
      </c>
      <c r="BW281" s="22">
        <v>5.1777299999999998E-2</v>
      </c>
      <c r="BX281" s="22">
        <v>-2.11836E-2</v>
      </c>
      <c r="BY281" s="22">
        <v>-4.9543999999999998E-2</v>
      </c>
      <c r="BZ281" s="22">
        <v>-4.60261E-2</v>
      </c>
      <c r="CA281" s="22">
        <v>-5.7787900000000003E-2</v>
      </c>
      <c r="CB281" s="22">
        <v>-4.9948899999999997E-2</v>
      </c>
      <c r="CC281" s="22">
        <v>-4.0036700000000001E-2</v>
      </c>
      <c r="CD281" s="22">
        <v>-3.6776000000000003E-2</v>
      </c>
      <c r="CE281" s="22">
        <v>-3.2714500000000001E-2</v>
      </c>
      <c r="CF281" s="22">
        <v>-2.5941700000000002E-2</v>
      </c>
      <c r="CG281" s="22">
        <v>-1.11138E-2</v>
      </c>
      <c r="CH281" s="22">
        <v>-1.033E-4</v>
      </c>
      <c r="CI281" s="22">
        <v>2.2171999999999999E-3</v>
      </c>
      <c r="CJ281" s="22">
        <v>5.1205000000000001E-3</v>
      </c>
      <c r="CK281" s="22">
        <v>-9.6849999999999996E-4</v>
      </c>
      <c r="CL281" s="22">
        <v>-1.6736000000000001E-2</v>
      </c>
      <c r="CM281" s="22">
        <v>-4.6649999999999999E-3</v>
      </c>
      <c r="CN281" s="22">
        <v>-3.4883000000000002E-3</v>
      </c>
      <c r="CO281" s="22">
        <v>3.4315000000000001E-3</v>
      </c>
      <c r="CP281" s="22">
        <v>8.5074999999999994E-3</v>
      </c>
      <c r="CQ281" s="22">
        <v>5.3570899999999998E-2</v>
      </c>
      <c r="CR281" s="22">
        <v>6.7461800000000002E-2</v>
      </c>
      <c r="CS281" s="22">
        <v>7.3244000000000004E-2</v>
      </c>
      <c r="CT281" s="22">
        <v>7.0267700000000002E-2</v>
      </c>
      <c r="CU281" s="22">
        <v>6.0450299999999998E-2</v>
      </c>
      <c r="CV281" s="22">
        <v>-1.29008E-2</v>
      </c>
      <c r="CW281" s="22">
        <v>-4.18252E-2</v>
      </c>
      <c r="CX281" s="22">
        <v>-3.9333699999999999E-2</v>
      </c>
      <c r="CY281" s="22">
        <v>-5.0958700000000003E-2</v>
      </c>
      <c r="CZ281" s="22">
        <v>-4.3547299999999997E-2</v>
      </c>
      <c r="DA281" s="22">
        <v>-3.4328499999999998E-2</v>
      </c>
      <c r="DB281" s="22">
        <v>-3.15871E-2</v>
      </c>
      <c r="DC281" s="22">
        <v>-2.7807499999999999E-2</v>
      </c>
      <c r="DD281" s="22">
        <v>-2.1337399999999999E-2</v>
      </c>
      <c r="DE281" s="22">
        <v>-6.2896000000000002E-3</v>
      </c>
      <c r="DF281" s="22">
        <v>5.1495000000000004E-3</v>
      </c>
      <c r="DG281" s="22">
        <v>7.7554E-3</v>
      </c>
      <c r="DH281" s="22">
        <v>1.11559E-2</v>
      </c>
      <c r="DI281" s="22">
        <v>5.6354999999999999E-3</v>
      </c>
      <c r="DJ281" s="22">
        <v>-9.2811999999999999E-3</v>
      </c>
      <c r="DK281" s="22">
        <v>3.6273E-3</v>
      </c>
      <c r="DL281" s="22">
        <v>5.3008999999999999E-3</v>
      </c>
      <c r="DM281" s="22">
        <v>1.2766899999999999E-2</v>
      </c>
      <c r="DN281" s="22">
        <v>1.8074300000000001E-2</v>
      </c>
      <c r="DO281" s="22">
        <v>6.3275899999999996E-2</v>
      </c>
      <c r="DP281" s="22">
        <v>7.7175099999999996E-2</v>
      </c>
      <c r="DQ281" s="22">
        <v>8.2551899999999998E-2</v>
      </c>
      <c r="DR281" s="22">
        <v>7.9105800000000004E-2</v>
      </c>
      <c r="DS281" s="22">
        <v>6.9123199999999996E-2</v>
      </c>
      <c r="DT281" s="22">
        <v>-4.6179000000000003E-3</v>
      </c>
      <c r="DU281" s="22">
        <v>-3.4106400000000002E-2</v>
      </c>
      <c r="DV281" s="22">
        <v>-3.2641400000000001E-2</v>
      </c>
      <c r="DW281" s="22">
        <v>-4.1098500000000003E-2</v>
      </c>
      <c r="DX281" s="22">
        <v>-3.4304399999999999E-2</v>
      </c>
      <c r="DY281" s="22">
        <v>-2.6086700000000001E-2</v>
      </c>
      <c r="DZ281" s="22">
        <v>-2.4095100000000001E-2</v>
      </c>
      <c r="EA281" s="22">
        <v>-2.07227E-2</v>
      </c>
      <c r="EB281" s="22">
        <v>-1.4689499999999999E-2</v>
      </c>
      <c r="EC281" s="22">
        <v>6.7579999999999995E-4</v>
      </c>
      <c r="ED281" s="22">
        <v>1.27338E-2</v>
      </c>
      <c r="EE281" s="22">
        <v>1.5751500000000002E-2</v>
      </c>
      <c r="EF281" s="22">
        <v>1.9869999999999999E-2</v>
      </c>
      <c r="EG281" s="22">
        <v>1.5170700000000001E-2</v>
      </c>
      <c r="EH281" s="22">
        <v>1.4825000000000001E-3</v>
      </c>
      <c r="EI281" s="22">
        <v>1.5599999999999999E-2</v>
      </c>
      <c r="EJ281" s="22">
        <v>1.7991099999999999E-2</v>
      </c>
      <c r="EK281" s="22">
        <v>2.62458E-2</v>
      </c>
      <c r="EL281" s="22">
        <v>3.1887100000000002E-2</v>
      </c>
      <c r="EM281" s="22">
        <v>7.7288300000000004E-2</v>
      </c>
      <c r="EN281" s="22">
        <v>9.1199699999999995E-2</v>
      </c>
      <c r="EO281" s="22">
        <v>9.5991000000000007E-2</v>
      </c>
      <c r="EP281" s="22">
        <v>9.1866699999999996E-2</v>
      </c>
      <c r="EQ281" s="22">
        <v>8.1645700000000002E-2</v>
      </c>
      <c r="ER281" s="22">
        <v>7.3410999999999997E-3</v>
      </c>
      <c r="ES281" s="22">
        <v>-2.2961599999999999E-2</v>
      </c>
      <c r="ET281" s="22">
        <v>-2.2978700000000001E-2</v>
      </c>
      <c r="EU281" s="22">
        <v>69.210350000000005</v>
      </c>
      <c r="EV281" s="22">
        <v>69.776979999999995</v>
      </c>
      <c r="EW281" s="22">
        <v>68.802359999999993</v>
      </c>
      <c r="EX281" s="22">
        <v>68.778239999999997</v>
      </c>
      <c r="EY281" s="22">
        <v>66.572990000000004</v>
      </c>
      <c r="EZ281" s="22">
        <v>67.582819999999998</v>
      </c>
      <c r="FA281" s="22">
        <v>68.793480000000002</v>
      </c>
      <c r="FB281" s="22">
        <v>68.711939999999998</v>
      </c>
      <c r="FC281" s="22">
        <v>72.136740000000003</v>
      </c>
      <c r="FD281" s="22">
        <v>76.389269999999996</v>
      </c>
      <c r="FE281" s="22">
        <v>81.458749999999995</v>
      </c>
      <c r="FF281" s="22">
        <v>85.781720000000007</v>
      </c>
      <c r="FG281" s="22">
        <v>87.567580000000007</v>
      </c>
      <c r="FH281" s="22">
        <v>87.018410000000003</v>
      </c>
      <c r="FI281" s="22">
        <v>84.678939999999997</v>
      </c>
      <c r="FJ281" s="22">
        <v>83.056150000000002</v>
      </c>
      <c r="FK281" s="22">
        <v>84.204939999999993</v>
      </c>
      <c r="FL281" s="22">
        <v>83.825509999999994</v>
      </c>
      <c r="FM281" s="22">
        <v>82.643420000000006</v>
      </c>
      <c r="FN281" s="22">
        <v>78.277609999999996</v>
      </c>
      <c r="FO281" s="22">
        <v>76.261110000000002</v>
      </c>
      <c r="FP281" s="22">
        <v>74.124369999999999</v>
      </c>
      <c r="FQ281" s="22">
        <v>73.489530000000002</v>
      </c>
      <c r="FR281" s="22">
        <v>70.880719999999997</v>
      </c>
      <c r="FS281" s="22">
        <v>0.1979166</v>
      </c>
      <c r="FT281" s="22">
        <v>9.1628999999999999E-3</v>
      </c>
      <c r="FU281" s="22">
        <v>1.4522999999999999E-2</v>
      </c>
    </row>
    <row r="282" spans="1:177" x14ac:dyDescent="0.3">
      <c r="A282" s="13" t="s">
        <v>226</v>
      </c>
      <c r="B282" s="13" t="s">
        <v>199</v>
      </c>
      <c r="C282" s="13" t="s">
        <v>264</v>
      </c>
      <c r="D282" s="34" t="s">
        <v>252</v>
      </c>
      <c r="E282" s="23" t="s">
        <v>220</v>
      </c>
      <c r="F282" s="23">
        <v>4096</v>
      </c>
      <c r="G282" s="22">
        <v>0.6483411</v>
      </c>
      <c r="H282" s="22">
        <v>0.59038690000000005</v>
      </c>
      <c r="I282" s="22">
        <v>0.56182209999999999</v>
      </c>
      <c r="J282" s="22">
        <v>0.53394220000000003</v>
      </c>
      <c r="K282" s="22">
        <v>0.52218279999999995</v>
      </c>
      <c r="L282" s="22">
        <v>0.52851490000000001</v>
      </c>
      <c r="M282" s="22">
        <v>0.61519369999999995</v>
      </c>
      <c r="N282" s="22">
        <v>0.63917590000000002</v>
      </c>
      <c r="O282" s="22">
        <v>0.59452870000000002</v>
      </c>
      <c r="P282" s="22">
        <v>0.57873370000000002</v>
      </c>
      <c r="Q282" s="22">
        <v>0.55639329999999998</v>
      </c>
      <c r="R282" s="22">
        <v>0.57651810000000003</v>
      </c>
      <c r="S282" s="22">
        <v>0.62161569999999999</v>
      </c>
      <c r="T282" s="22">
        <v>0.64632509999999999</v>
      </c>
      <c r="U282" s="22">
        <v>0.67324099999999998</v>
      </c>
      <c r="V282" s="22">
        <v>0.71557870000000001</v>
      </c>
      <c r="W282" s="22">
        <v>0.81869720000000001</v>
      </c>
      <c r="X282" s="22">
        <v>0.91307959999999999</v>
      </c>
      <c r="Y282" s="22">
        <v>1.0608089999999999</v>
      </c>
      <c r="Z282" s="22">
        <v>1.1650959999999999</v>
      </c>
      <c r="AA282" s="22">
        <v>1.152687</v>
      </c>
      <c r="AB282" s="22">
        <v>1.0641179999999999</v>
      </c>
      <c r="AC282" s="22">
        <v>0.91085059999999995</v>
      </c>
      <c r="AD282" s="22">
        <v>0.75053300000000001</v>
      </c>
      <c r="AE282" s="22">
        <v>-8.4759500000000002E-2</v>
      </c>
      <c r="AF282" s="22">
        <v>-7.3918499999999998E-2</v>
      </c>
      <c r="AG282" s="22">
        <v>-6.0117799999999999E-2</v>
      </c>
      <c r="AH282" s="22">
        <v>-5.3822299999999997E-2</v>
      </c>
      <c r="AI282" s="22">
        <v>-4.8467200000000002E-2</v>
      </c>
      <c r="AJ282" s="22">
        <v>-3.9233400000000002E-2</v>
      </c>
      <c r="AK282" s="22">
        <v>-1.91647E-2</v>
      </c>
      <c r="AL282" s="22">
        <v>-1.63254E-2</v>
      </c>
      <c r="AM282" s="22">
        <v>-1.8334400000000001E-2</v>
      </c>
      <c r="AN282" s="22">
        <v>-2.1309000000000002E-2</v>
      </c>
      <c r="AO282" s="22">
        <v>-2.5505199999999999E-2</v>
      </c>
      <c r="AP282" s="22">
        <v>-3.6786800000000001E-2</v>
      </c>
      <c r="AQ282" s="22">
        <v>-4.1491199999999999E-2</v>
      </c>
      <c r="AR282" s="22">
        <v>-3.7855199999999999E-2</v>
      </c>
      <c r="AS282" s="22">
        <v>-2.6205300000000001E-2</v>
      </c>
      <c r="AT282" s="22">
        <v>-3.7843099999999998E-2</v>
      </c>
      <c r="AU282" s="22">
        <v>-3.0485999999999998E-3</v>
      </c>
      <c r="AV282" s="22">
        <v>1.36521E-2</v>
      </c>
      <c r="AW282" s="22">
        <v>2.31542E-2</v>
      </c>
      <c r="AX282" s="22">
        <v>1.4912999999999999E-2</v>
      </c>
      <c r="AY282" s="22">
        <v>7.0276000000000002E-3</v>
      </c>
      <c r="AZ282" s="22">
        <v>-4.8075600000000003E-2</v>
      </c>
      <c r="BA282" s="22">
        <v>-7.5918299999999994E-2</v>
      </c>
      <c r="BB282" s="22">
        <v>-7.2512300000000002E-2</v>
      </c>
      <c r="BC282" s="22">
        <v>-7.2470599999999996E-2</v>
      </c>
      <c r="BD282" s="22">
        <v>-6.2645500000000007E-2</v>
      </c>
      <c r="BE282" s="22">
        <v>-5.0129100000000003E-2</v>
      </c>
      <c r="BF282" s="22">
        <v>-4.4872700000000001E-2</v>
      </c>
      <c r="BG282" s="22">
        <v>-4.0224799999999998E-2</v>
      </c>
      <c r="BH282" s="22">
        <v>-3.1485100000000002E-2</v>
      </c>
      <c r="BI282" s="22">
        <v>-1.1240999999999999E-2</v>
      </c>
      <c r="BJ282" s="22">
        <v>-7.3546999999999996E-3</v>
      </c>
      <c r="BK282" s="22">
        <v>-8.8144999999999994E-3</v>
      </c>
      <c r="BL282" s="22">
        <v>-1.10288E-2</v>
      </c>
      <c r="BM282" s="22">
        <v>-1.42229E-2</v>
      </c>
      <c r="BN282" s="22">
        <v>-2.42881E-2</v>
      </c>
      <c r="BO282" s="22">
        <v>-2.7678100000000001E-2</v>
      </c>
      <c r="BP282" s="22">
        <v>-2.32103E-2</v>
      </c>
      <c r="BQ282" s="22">
        <v>-1.0444200000000001E-2</v>
      </c>
      <c r="BR282" s="22">
        <v>-2.1728899999999999E-2</v>
      </c>
      <c r="BS282" s="22">
        <v>1.3157E-2</v>
      </c>
      <c r="BT282" s="22">
        <v>2.98982E-2</v>
      </c>
      <c r="BU282" s="22">
        <v>3.8222600000000002E-2</v>
      </c>
      <c r="BV282" s="22">
        <v>2.9659600000000001E-2</v>
      </c>
      <c r="BW282" s="22">
        <v>2.15512E-2</v>
      </c>
      <c r="BX282" s="22">
        <v>-3.4042200000000002E-2</v>
      </c>
      <c r="BY282" s="22">
        <v>-6.2812300000000001E-2</v>
      </c>
      <c r="BZ282" s="22">
        <v>-6.11038E-2</v>
      </c>
      <c r="CA282" s="22">
        <v>-6.39594E-2</v>
      </c>
      <c r="CB282" s="22">
        <v>-5.4837900000000002E-2</v>
      </c>
      <c r="CC282" s="22">
        <v>-4.3210899999999997E-2</v>
      </c>
      <c r="CD282" s="22">
        <v>-3.8674300000000002E-2</v>
      </c>
      <c r="CE282" s="22">
        <v>-3.4516199999999997E-2</v>
      </c>
      <c r="CF282" s="22">
        <v>-2.6118599999999999E-2</v>
      </c>
      <c r="CG282" s="22">
        <v>-5.7530999999999997E-3</v>
      </c>
      <c r="CH282" s="22">
        <v>-1.1416E-3</v>
      </c>
      <c r="CI282" s="22">
        <v>-2.2211000000000002E-3</v>
      </c>
      <c r="CJ282" s="22">
        <v>-3.9087999999999996E-3</v>
      </c>
      <c r="CK282" s="22">
        <v>-6.4089000000000004E-3</v>
      </c>
      <c r="CL282" s="22">
        <v>-1.56315E-2</v>
      </c>
      <c r="CM282" s="22">
        <v>-1.8111100000000002E-2</v>
      </c>
      <c r="CN282" s="22">
        <v>-1.30673E-2</v>
      </c>
      <c r="CO282" s="22">
        <v>4.7179999999999998E-4</v>
      </c>
      <c r="CP282" s="22">
        <v>-1.0568299999999999E-2</v>
      </c>
      <c r="CQ282" s="22">
        <v>2.43809E-2</v>
      </c>
      <c r="CR282" s="22">
        <v>4.1150300000000001E-2</v>
      </c>
      <c r="CS282" s="22">
        <v>4.8658899999999998E-2</v>
      </c>
      <c r="CT282" s="22">
        <v>3.9872999999999999E-2</v>
      </c>
      <c r="CU282" s="22">
        <v>3.1610300000000001E-2</v>
      </c>
      <c r="CV282" s="22">
        <v>-2.43226E-2</v>
      </c>
      <c r="CW282" s="22">
        <v>-5.3735100000000001E-2</v>
      </c>
      <c r="CX282" s="22">
        <v>-5.3202300000000001E-2</v>
      </c>
      <c r="CY282" s="22">
        <v>-5.5448200000000003E-2</v>
      </c>
      <c r="CZ282" s="22">
        <v>-4.7030299999999997E-2</v>
      </c>
      <c r="DA282" s="22">
        <v>-3.6292699999999997E-2</v>
      </c>
      <c r="DB282" s="22">
        <v>-3.2475799999999999E-2</v>
      </c>
      <c r="DC282" s="22">
        <v>-2.88075E-2</v>
      </c>
      <c r="DD282" s="22">
        <v>-2.0752199999999998E-2</v>
      </c>
      <c r="DE282" s="22">
        <v>-2.652E-4</v>
      </c>
      <c r="DF282" s="22">
        <v>5.0714999999999996E-3</v>
      </c>
      <c r="DG282" s="22">
        <v>4.3724000000000002E-3</v>
      </c>
      <c r="DH282" s="22">
        <v>3.2112999999999998E-3</v>
      </c>
      <c r="DI282" s="22">
        <v>1.4051999999999999E-3</v>
      </c>
      <c r="DJ282" s="22">
        <v>-6.9749E-3</v>
      </c>
      <c r="DK282" s="22">
        <v>-8.5441000000000007E-3</v>
      </c>
      <c r="DL282" s="22">
        <v>-2.9242999999999999E-3</v>
      </c>
      <c r="DM282" s="22">
        <v>1.1387899999999999E-2</v>
      </c>
      <c r="DN282" s="22">
        <v>5.9230000000000003E-4</v>
      </c>
      <c r="DO282" s="22">
        <v>3.5604900000000002E-2</v>
      </c>
      <c r="DP282" s="22">
        <v>5.2402299999999999E-2</v>
      </c>
      <c r="DQ282" s="22">
        <v>5.9095200000000001E-2</v>
      </c>
      <c r="DR282" s="22">
        <v>5.0086499999999999E-2</v>
      </c>
      <c r="DS282" s="22">
        <v>4.1669299999999999E-2</v>
      </c>
      <c r="DT282" s="22">
        <v>-1.4603100000000001E-2</v>
      </c>
      <c r="DU282" s="22">
        <v>-4.4658000000000003E-2</v>
      </c>
      <c r="DV282" s="22">
        <v>-4.5300899999999998E-2</v>
      </c>
      <c r="DW282" s="22">
        <v>-4.3159299999999998E-2</v>
      </c>
      <c r="DX282" s="22">
        <v>-3.5757400000000002E-2</v>
      </c>
      <c r="DY282" s="22">
        <v>-2.6304000000000001E-2</v>
      </c>
      <c r="DZ282" s="22">
        <v>-2.3526200000000001E-2</v>
      </c>
      <c r="EA282" s="22">
        <v>-2.0565099999999999E-2</v>
      </c>
      <c r="EB282" s="22">
        <v>-1.3003900000000001E-2</v>
      </c>
      <c r="EC282" s="22">
        <v>7.6584000000000001E-3</v>
      </c>
      <c r="ED282" s="22">
        <v>1.4042199999999999E-2</v>
      </c>
      <c r="EE282" s="22">
        <v>1.38923E-2</v>
      </c>
      <c r="EF282" s="22">
        <v>1.34915E-2</v>
      </c>
      <c r="EG282" s="22">
        <v>1.26874E-2</v>
      </c>
      <c r="EH282" s="22">
        <v>5.5237999999999997E-3</v>
      </c>
      <c r="EI282" s="22">
        <v>5.2690000000000002E-3</v>
      </c>
      <c r="EJ282" s="22">
        <v>1.17205E-2</v>
      </c>
      <c r="EK282" s="22">
        <v>2.71489E-2</v>
      </c>
      <c r="EL282" s="22">
        <v>1.6706499999999999E-2</v>
      </c>
      <c r="EM282" s="22">
        <v>5.1810500000000002E-2</v>
      </c>
      <c r="EN282" s="22">
        <v>6.8648500000000001E-2</v>
      </c>
      <c r="EO282" s="22">
        <v>7.4163699999999999E-2</v>
      </c>
      <c r="EP282" s="22">
        <v>6.4833000000000002E-2</v>
      </c>
      <c r="EQ282" s="22">
        <v>5.6192899999999997E-2</v>
      </c>
      <c r="ER282" s="22">
        <v>-5.6970000000000002E-4</v>
      </c>
      <c r="ES282" s="22">
        <v>-3.1551999999999997E-2</v>
      </c>
      <c r="ET282" s="22">
        <v>-3.3892400000000003E-2</v>
      </c>
      <c r="EU282" s="22">
        <v>70.048060000000007</v>
      </c>
      <c r="EV282" s="22">
        <v>71.024029999999996</v>
      </c>
      <c r="EW282" s="22">
        <v>70.048060000000007</v>
      </c>
      <c r="EX282" s="22">
        <v>70</v>
      </c>
      <c r="EY282" s="22">
        <v>69.024029999999996</v>
      </c>
      <c r="EZ282" s="22">
        <v>70.048060000000007</v>
      </c>
      <c r="FA282" s="22">
        <v>70.048060000000007</v>
      </c>
      <c r="FB282" s="22">
        <v>71.951939999999993</v>
      </c>
      <c r="FC282" s="22">
        <v>72.927909999999997</v>
      </c>
      <c r="FD282" s="22">
        <v>75.975970000000004</v>
      </c>
      <c r="FE282" s="22">
        <v>79.048060000000007</v>
      </c>
      <c r="FF282" s="22">
        <v>84.975970000000004</v>
      </c>
      <c r="FG282" s="22">
        <v>88</v>
      </c>
      <c r="FH282" s="22">
        <v>87.072090000000003</v>
      </c>
      <c r="FI282" s="22">
        <v>83.120149999999995</v>
      </c>
      <c r="FJ282" s="22">
        <v>81.072090000000003</v>
      </c>
      <c r="FK282" s="22">
        <v>83.024029999999996</v>
      </c>
      <c r="FL282" s="22">
        <v>83.072090000000003</v>
      </c>
      <c r="FM282" s="22">
        <v>83.120149999999995</v>
      </c>
      <c r="FN282" s="22">
        <v>77.120149999999995</v>
      </c>
      <c r="FO282" s="22">
        <v>75.096130000000002</v>
      </c>
      <c r="FP282" s="22">
        <v>72.168220000000005</v>
      </c>
      <c r="FQ282" s="22">
        <v>71.096130000000002</v>
      </c>
      <c r="FR282" s="22">
        <v>70.120149999999995</v>
      </c>
      <c r="FS282" s="22">
        <v>0.24450330000000001</v>
      </c>
      <c r="FT282" s="22">
        <v>1.1140199999999999E-2</v>
      </c>
      <c r="FU282" s="22">
        <v>1.68057E-2</v>
      </c>
    </row>
    <row r="283" spans="1:177" x14ac:dyDescent="0.3">
      <c r="A283" s="13" t="s">
        <v>226</v>
      </c>
      <c r="B283" s="13" t="s">
        <v>199</v>
      </c>
      <c r="C283" s="13" t="s">
        <v>264</v>
      </c>
      <c r="D283" s="34" t="s">
        <v>252</v>
      </c>
      <c r="E283" s="23" t="s">
        <v>221</v>
      </c>
      <c r="F283" s="23">
        <v>2891</v>
      </c>
      <c r="G283" s="22">
        <v>0.74463120000000005</v>
      </c>
      <c r="H283" s="22">
        <v>0.67976859999999995</v>
      </c>
      <c r="I283" s="22">
        <v>0.63420270000000001</v>
      </c>
      <c r="J283" s="22">
        <v>0.60150650000000006</v>
      </c>
      <c r="K283" s="22">
        <v>0.58837430000000002</v>
      </c>
      <c r="L283" s="22">
        <v>0.6254537</v>
      </c>
      <c r="M283" s="22">
        <v>0.70358679999999996</v>
      </c>
      <c r="N283" s="22">
        <v>0.70728250000000004</v>
      </c>
      <c r="O283" s="22">
        <v>0.60820620000000003</v>
      </c>
      <c r="P283" s="22">
        <v>0.59967760000000003</v>
      </c>
      <c r="Q283" s="22">
        <v>0.518374</v>
      </c>
      <c r="R283" s="22">
        <v>0.5906479</v>
      </c>
      <c r="S283" s="22">
        <v>0.73389789999999999</v>
      </c>
      <c r="T283" s="22">
        <v>0.80653030000000003</v>
      </c>
      <c r="U283" s="22">
        <v>0.84502379999999999</v>
      </c>
      <c r="V283" s="22">
        <v>0.90957869999999996</v>
      </c>
      <c r="W283" s="22">
        <v>1.049005</v>
      </c>
      <c r="X283" s="22">
        <v>1.210712</v>
      </c>
      <c r="Y283" s="22">
        <v>1.3619380000000001</v>
      </c>
      <c r="Z283" s="22">
        <v>1.462245</v>
      </c>
      <c r="AA283" s="22">
        <v>1.4115409999999999</v>
      </c>
      <c r="AB283" s="22">
        <v>1.2527729999999999</v>
      </c>
      <c r="AC283" s="22">
        <v>1.063032</v>
      </c>
      <c r="AD283" s="22">
        <v>0.89912550000000002</v>
      </c>
      <c r="AE283" s="22">
        <v>-7.5246900000000005E-2</v>
      </c>
      <c r="AF283" s="22">
        <v>-6.9067199999999995E-2</v>
      </c>
      <c r="AG283" s="22">
        <v>-5.8504100000000003E-2</v>
      </c>
      <c r="AH283" s="22">
        <v>-5.5479000000000001E-2</v>
      </c>
      <c r="AI283" s="22">
        <v>-5.1084600000000001E-2</v>
      </c>
      <c r="AJ283" s="22">
        <v>-4.5137799999999999E-2</v>
      </c>
      <c r="AK283" s="22">
        <v>-4.0383000000000002E-2</v>
      </c>
      <c r="AL283" s="22">
        <v>-2.0377800000000001E-2</v>
      </c>
      <c r="AM283" s="22">
        <v>-1.21989E-2</v>
      </c>
      <c r="AN283" s="22">
        <v>-5.9262999999999998E-3</v>
      </c>
      <c r="AO283" s="22">
        <v>-2.0320299999999999E-2</v>
      </c>
      <c r="AP283" s="22">
        <v>-4.88508E-2</v>
      </c>
      <c r="AQ283" s="22">
        <v>-2.1066399999999999E-2</v>
      </c>
      <c r="AR283" s="22">
        <v>-2.8653000000000001E-2</v>
      </c>
      <c r="AS283" s="22">
        <v>-3.3384400000000002E-2</v>
      </c>
      <c r="AT283" s="22">
        <v>-6.7650000000000002E-3</v>
      </c>
      <c r="AU283" s="22">
        <v>5.2348199999999998E-2</v>
      </c>
      <c r="AV283" s="22">
        <v>6.32495E-2</v>
      </c>
      <c r="AW283" s="22">
        <v>6.7275399999999999E-2</v>
      </c>
      <c r="AX283" s="22">
        <v>7.7969300000000005E-2</v>
      </c>
      <c r="AY283" s="22">
        <v>6.7956199999999994E-2</v>
      </c>
      <c r="AZ283" s="22">
        <v>-2.9872699999999999E-2</v>
      </c>
      <c r="BA283" s="22">
        <v>-5.5768199999999997E-2</v>
      </c>
      <c r="BB283" s="22">
        <v>-4.5504799999999998E-2</v>
      </c>
      <c r="BC283" s="22">
        <v>-5.9281899999999998E-2</v>
      </c>
      <c r="BD283" s="22">
        <v>-5.35922E-2</v>
      </c>
      <c r="BE283" s="22">
        <v>-4.4577600000000002E-2</v>
      </c>
      <c r="BF283" s="22">
        <v>-4.2534500000000003E-2</v>
      </c>
      <c r="BG283" s="22">
        <v>-3.8463799999999999E-2</v>
      </c>
      <c r="BH283" s="22">
        <v>-3.3286000000000003E-2</v>
      </c>
      <c r="BI283" s="22">
        <v>-2.7591299999999999E-2</v>
      </c>
      <c r="BJ283" s="22">
        <v>-7.0552999999999996E-3</v>
      </c>
      <c r="BK283" s="22">
        <v>1.6819999999999999E-3</v>
      </c>
      <c r="BL283" s="22">
        <v>9.4000000000000004E-3</v>
      </c>
      <c r="BM283" s="22">
        <v>-3.6372000000000002E-3</v>
      </c>
      <c r="BN283" s="22">
        <v>-2.9623099999999999E-2</v>
      </c>
      <c r="BO283" s="22">
        <v>5.3109999999999995E-4</v>
      </c>
      <c r="BP283" s="22">
        <v>-5.7933999999999998E-3</v>
      </c>
      <c r="BQ283" s="22">
        <v>-9.4251999999999999E-3</v>
      </c>
      <c r="BR283" s="22">
        <v>1.7888500000000002E-2</v>
      </c>
      <c r="BS283" s="22">
        <v>7.7578900000000006E-2</v>
      </c>
      <c r="BT283" s="22">
        <v>8.8468500000000005E-2</v>
      </c>
      <c r="BU283" s="22">
        <v>9.2267299999999997E-2</v>
      </c>
      <c r="BV283" s="22">
        <v>0.1009905</v>
      </c>
      <c r="BW283" s="22">
        <v>9.0370900000000004E-2</v>
      </c>
      <c r="BX283" s="22">
        <v>-8.6520999999999994E-3</v>
      </c>
      <c r="BY283" s="22">
        <v>-3.60281E-2</v>
      </c>
      <c r="BZ283" s="22">
        <v>-2.8471699999999999E-2</v>
      </c>
      <c r="CA283" s="22">
        <v>-4.8224599999999999E-2</v>
      </c>
      <c r="CB283" s="22">
        <v>-4.2874200000000001E-2</v>
      </c>
      <c r="CC283" s="22">
        <v>-3.4932100000000001E-2</v>
      </c>
      <c r="CD283" s="22">
        <v>-3.35692E-2</v>
      </c>
      <c r="CE283" s="22">
        <v>-2.9722700000000001E-2</v>
      </c>
      <c r="CF283" s="22">
        <v>-2.5077499999999999E-2</v>
      </c>
      <c r="CG283" s="22">
        <v>-1.87318E-2</v>
      </c>
      <c r="CH283" s="22">
        <v>2.1718000000000002E-3</v>
      </c>
      <c r="CI283" s="22">
        <v>1.12958E-2</v>
      </c>
      <c r="CJ283" s="22">
        <v>2.0015000000000002E-2</v>
      </c>
      <c r="CK283" s="22">
        <v>7.9174999999999992E-3</v>
      </c>
      <c r="CL283" s="22">
        <v>-1.63061E-2</v>
      </c>
      <c r="CM283" s="22">
        <v>1.5489599999999999E-2</v>
      </c>
      <c r="CN283" s="22">
        <v>1.00391E-2</v>
      </c>
      <c r="CO283" s="22">
        <v>7.1688999999999998E-3</v>
      </c>
      <c r="CP283" s="22">
        <v>3.4963500000000002E-2</v>
      </c>
      <c r="CQ283" s="22">
        <v>9.5053499999999999E-2</v>
      </c>
      <c r="CR283" s="22">
        <v>0.105935</v>
      </c>
      <c r="CS283" s="22">
        <v>0.10957649999999999</v>
      </c>
      <c r="CT283" s="22">
        <v>0.116935</v>
      </c>
      <c r="CU283" s="22">
        <v>0.1058953</v>
      </c>
      <c r="CV283" s="22">
        <v>6.0451999999999997E-3</v>
      </c>
      <c r="CW283" s="22">
        <v>-2.23562E-2</v>
      </c>
      <c r="CX283" s="22">
        <v>-1.6674700000000001E-2</v>
      </c>
      <c r="CY283" s="22">
        <v>-3.71673E-2</v>
      </c>
      <c r="CZ283" s="22">
        <v>-3.2156200000000003E-2</v>
      </c>
      <c r="DA283" s="22">
        <v>-2.5286599999999999E-2</v>
      </c>
      <c r="DB283" s="22">
        <v>-2.4603900000000001E-2</v>
      </c>
      <c r="DC283" s="22">
        <v>-2.09815E-2</v>
      </c>
      <c r="DD283" s="22">
        <v>-1.6868899999999999E-2</v>
      </c>
      <c r="DE283" s="22">
        <v>-9.8723000000000005E-3</v>
      </c>
      <c r="DF283" s="22">
        <v>1.1398999999999999E-2</v>
      </c>
      <c r="DG283" s="22">
        <v>2.09097E-2</v>
      </c>
      <c r="DH283" s="22">
        <v>3.0629900000000002E-2</v>
      </c>
      <c r="DI283" s="22">
        <v>1.9472199999999999E-2</v>
      </c>
      <c r="DJ283" s="22">
        <v>-2.9889999999999999E-3</v>
      </c>
      <c r="DK283" s="22">
        <v>3.0447999999999999E-2</v>
      </c>
      <c r="DL283" s="22">
        <v>2.5871600000000002E-2</v>
      </c>
      <c r="DM283" s="22">
        <v>2.3762999999999999E-2</v>
      </c>
      <c r="DN283" s="22">
        <v>5.2038399999999999E-2</v>
      </c>
      <c r="DO283" s="22">
        <v>0.11252819999999999</v>
      </c>
      <c r="DP283" s="22">
        <v>0.1234016</v>
      </c>
      <c r="DQ283" s="22">
        <v>0.12688579999999999</v>
      </c>
      <c r="DR283" s="22">
        <v>0.13287950000000001</v>
      </c>
      <c r="DS283" s="22">
        <v>0.1214196</v>
      </c>
      <c r="DT283" s="22">
        <v>2.0742400000000001E-2</v>
      </c>
      <c r="DU283" s="22">
        <v>-8.6843000000000007E-3</v>
      </c>
      <c r="DV283" s="22">
        <v>-4.8776000000000002E-3</v>
      </c>
      <c r="DW283" s="22">
        <v>-2.12023E-2</v>
      </c>
      <c r="DX283" s="22">
        <v>-1.6681100000000001E-2</v>
      </c>
      <c r="DY283" s="22">
        <v>-1.13601E-2</v>
      </c>
      <c r="DZ283" s="22">
        <v>-1.16595E-2</v>
      </c>
      <c r="EA283" s="22">
        <v>-8.3607999999999998E-3</v>
      </c>
      <c r="EB283" s="22">
        <v>-5.0172000000000003E-3</v>
      </c>
      <c r="EC283" s="22">
        <v>2.9194999999999998E-3</v>
      </c>
      <c r="ED283" s="22">
        <v>2.47215E-2</v>
      </c>
      <c r="EE283" s="22">
        <v>3.4790500000000002E-2</v>
      </c>
      <c r="EF283" s="22">
        <v>4.5956200000000003E-2</v>
      </c>
      <c r="EG283" s="22">
        <v>3.6155300000000001E-2</v>
      </c>
      <c r="EH283" s="22">
        <v>1.6238699999999998E-2</v>
      </c>
      <c r="EI283" s="22">
        <v>5.2045599999999997E-2</v>
      </c>
      <c r="EJ283" s="22">
        <v>4.8731200000000002E-2</v>
      </c>
      <c r="EK283" s="22">
        <v>4.7722199999999999E-2</v>
      </c>
      <c r="EL283" s="22">
        <v>7.6691899999999993E-2</v>
      </c>
      <c r="EM283" s="22">
        <v>0.13775879999999999</v>
      </c>
      <c r="EN283" s="22">
        <v>0.14862049999999999</v>
      </c>
      <c r="EO283" s="22">
        <v>0.1518776</v>
      </c>
      <c r="EP283" s="22">
        <v>0.1559007</v>
      </c>
      <c r="EQ283" s="22">
        <v>0.1438343</v>
      </c>
      <c r="ER283" s="22">
        <v>4.1963E-2</v>
      </c>
      <c r="ES283" s="22">
        <v>1.1055799999999999E-2</v>
      </c>
      <c r="ET283" s="22">
        <v>1.21554E-2</v>
      </c>
      <c r="EU283" s="22">
        <v>67.994560000000007</v>
      </c>
      <c r="EV283" s="22">
        <v>67.967359999999999</v>
      </c>
      <c r="EW283" s="22">
        <v>66.994560000000007</v>
      </c>
      <c r="EX283" s="22">
        <v>67.005439999999993</v>
      </c>
      <c r="EY283" s="22">
        <v>63.01632</v>
      </c>
      <c r="EZ283" s="22">
        <v>64.005439999999993</v>
      </c>
      <c r="FA283" s="22">
        <v>66.972800000000007</v>
      </c>
      <c r="FB283" s="22">
        <v>64.01088</v>
      </c>
      <c r="FC283" s="22">
        <v>70.98912</v>
      </c>
      <c r="FD283" s="22">
        <v>76.98912</v>
      </c>
      <c r="FE283" s="22">
        <v>84.956479999999999</v>
      </c>
      <c r="FF283" s="22">
        <v>86.951040000000006</v>
      </c>
      <c r="FG283" s="22">
        <v>86.940160000000006</v>
      </c>
      <c r="FH283" s="22">
        <v>86.940160000000006</v>
      </c>
      <c r="FI283" s="22">
        <v>86.940160000000006</v>
      </c>
      <c r="FJ283" s="22">
        <v>85.934719999999999</v>
      </c>
      <c r="FK283" s="22">
        <v>85.918400000000005</v>
      </c>
      <c r="FL283" s="22">
        <v>84.918400000000005</v>
      </c>
      <c r="FM283" s="22">
        <v>81.951040000000006</v>
      </c>
      <c r="FN283" s="22">
        <v>79.956479999999999</v>
      </c>
      <c r="FO283" s="22">
        <v>77.951040000000006</v>
      </c>
      <c r="FP283" s="22">
        <v>76.961920000000006</v>
      </c>
      <c r="FQ283" s="22">
        <v>76.961920000000006</v>
      </c>
      <c r="FR283" s="22">
        <v>71.983680000000007</v>
      </c>
      <c r="FS283" s="22">
        <v>0.3283469</v>
      </c>
      <c r="FT283" s="22">
        <v>1.55307E-2</v>
      </c>
      <c r="FU283" s="22">
        <v>2.6157400000000001E-2</v>
      </c>
    </row>
    <row r="284" spans="1:177" x14ac:dyDescent="0.3">
      <c r="A284" s="13" t="s">
        <v>226</v>
      </c>
      <c r="B284" s="13" t="s">
        <v>199</v>
      </c>
      <c r="C284" s="13" t="s">
        <v>264</v>
      </c>
      <c r="D284" s="34" t="s">
        <v>241</v>
      </c>
      <c r="E284" s="23" t="s">
        <v>219</v>
      </c>
      <c r="F284" s="23">
        <v>13917</v>
      </c>
      <c r="G284" s="22">
        <v>0.67784080000000002</v>
      </c>
      <c r="H284" s="22">
        <v>0.61330899999999999</v>
      </c>
      <c r="I284" s="22">
        <v>0.56463850000000004</v>
      </c>
      <c r="J284" s="22">
        <v>0.53819720000000004</v>
      </c>
      <c r="K284" s="22">
        <v>0.53106299999999995</v>
      </c>
      <c r="L284" s="22">
        <v>0.55403360000000001</v>
      </c>
      <c r="M284" s="22">
        <v>0.62269569999999996</v>
      </c>
      <c r="N284" s="22">
        <v>0.60678949999999998</v>
      </c>
      <c r="O284" s="22">
        <v>0.50903050000000005</v>
      </c>
      <c r="P284" s="22">
        <v>0.39560509999999999</v>
      </c>
      <c r="Q284" s="22">
        <v>0.3075618</v>
      </c>
      <c r="R284" s="22">
        <v>0.2707562</v>
      </c>
      <c r="S284" s="22">
        <v>0.27986339999999998</v>
      </c>
      <c r="T284" s="22">
        <v>0.31685639999999998</v>
      </c>
      <c r="U284" s="22">
        <v>0.4023737</v>
      </c>
      <c r="V284" s="22">
        <v>0.54817009999999999</v>
      </c>
      <c r="W284" s="22">
        <v>0.7107578</v>
      </c>
      <c r="X284" s="22">
        <v>0.90376100000000004</v>
      </c>
      <c r="Y284" s="22">
        <v>1.041223</v>
      </c>
      <c r="Z284" s="22">
        <v>1.115772</v>
      </c>
      <c r="AA284" s="22">
        <v>1.1000239999999999</v>
      </c>
      <c r="AB284" s="22">
        <v>1.022626</v>
      </c>
      <c r="AC284" s="22">
        <v>0.89758009999999999</v>
      </c>
      <c r="AD284" s="22">
        <v>0.75764739999999997</v>
      </c>
      <c r="AE284" s="22">
        <v>-5.6297899999999998E-2</v>
      </c>
      <c r="AF284" s="22">
        <v>-5.5634799999999998E-2</v>
      </c>
      <c r="AG284" s="22">
        <v>-4.9046300000000001E-2</v>
      </c>
      <c r="AH284" s="22">
        <v>-4.2399600000000003E-2</v>
      </c>
      <c r="AI284" s="22">
        <v>-3.7422499999999997E-2</v>
      </c>
      <c r="AJ284" s="22">
        <v>-3.41541E-2</v>
      </c>
      <c r="AK284" s="22">
        <v>-2.82653E-2</v>
      </c>
      <c r="AL284" s="22">
        <v>-1.9311399999999999E-2</v>
      </c>
      <c r="AM284" s="22">
        <v>-1.38628E-2</v>
      </c>
      <c r="AN284" s="22">
        <v>-1.6841200000000001E-2</v>
      </c>
      <c r="AO284" s="22">
        <v>-2.2088199999999999E-2</v>
      </c>
      <c r="AP284" s="22">
        <v>-2.6207600000000001E-2</v>
      </c>
      <c r="AQ284" s="22">
        <v>-2.9061E-2</v>
      </c>
      <c r="AR284" s="22">
        <v>-2.65215E-2</v>
      </c>
      <c r="AS284" s="22">
        <v>-2.3938899999999999E-2</v>
      </c>
      <c r="AT284" s="22">
        <v>-1.84596E-2</v>
      </c>
      <c r="AU284" s="22">
        <v>2.3485900000000001E-2</v>
      </c>
      <c r="AV284" s="22">
        <v>3.70896E-2</v>
      </c>
      <c r="AW284" s="22">
        <v>4.2344800000000002E-2</v>
      </c>
      <c r="AX284" s="22">
        <v>4.1305399999999999E-2</v>
      </c>
      <c r="AY284" s="22">
        <v>2.97603E-2</v>
      </c>
      <c r="AZ284" s="22">
        <v>-2.5089E-2</v>
      </c>
      <c r="BA284" s="22">
        <v>-3.10268E-2</v>
      </c>
      <c r="BB284" s="22">
        <v>-2.8388199999999999E-2</v>
      </c>
      <c r="BC284" s="22">
        <v>-4.8377099999999999E-2</v>
      </c>
      <c r="BD284" s="22">
        <v>-4.8287400000000001E-2</v>
      </c>
      <c r="BE284" s="22">
        <v>-4.2510699999999998E-2</v>
      </c>
      <c r="BF284" s="22">
        <v>-3.6443799999999998E-2</v>
      </c>
      <c r="BG284" s="22">
        <v>-3.1715500000000001E-2</v>
      </c>
      <c r="BH284" s="22">
        <v>-2.8593E-2</v>
      </c>
      <c r="BI284" s="22">
        <v>-2.2541499999999999E-2</v>
      </c>
      <c r="BJ284" s="22">
        <v>-1.3366299999999999E-2</v>
      </c>
      <c r="BK284" s="22">
        <v>-7.7736000000000003E-3</v>
      </c>
      <c r="BL284" s="22">
        <v>-1.05427E-2</v>
      </c>
      <c r="BM284" s="22">
        <v>-1.5385599999999999E-2</v>
      </c>
      <c r="BN284" s="22">
        <v>-1.8959899999999998E-2</v>
      </c>
      <c r="BO284" s="22">
        <v>-2.1134500000000001E-2</v>
      </c>
      <c r="BP284" s="22">
        <v>-1.8074099999999999E-2</v>
      </c>
      <c r="BQ284" s="22">
        <v>-1.5136699999999999E-2</v>
      </c>
      <c r="BR284" s="22">
        <v>-9.5256999999999998E-3</v>
      </c>
      <c r="BS284" s="22">
        <v>3.2506199999999999E-2</v>
      </c>
      <c r="BT284" s="22">
        <v>4.6014199999999998E-2</v>
      </c>
      <c r="BU284" s="22">
        <v>5.0755799999999997E-2</v>
      </c>
      <c r="BV284" s="22">
        <v>4.9430599999999998E-2</v>
      </c>
      <c r="BW284" s="22">
        <v>3.7912399999999999E-2</v>
      </c>
      <c r="BX284" s="22">
        <v>-1.6882399999999999E-2</v>
      </c>
      <c r="BY284" s="22">
        <v>-2.3316E-2</v>
      </c>
      <c r="BZ284" s="22">
        <v>-2.1673100000000001E-2</v>
      </c>
      <c r="CA284" s="22">
        <v>-4.28913E-2</v>
      </c>
      <c r="CB284" s="22">
        <v>-4.31987E-2</v>
      </c>
      <c r="CC284" s="22">
        <v>-3.7984200000000003E-2</v>
      </c>
      <c r="CD284" s="22">
        <v>-3.2318800000000002E-2</v>
      </c>
      <c r="CE284" s="22">
        <v>-2.77629E-2</v>
      </c>
      <c r="CF284" s="22">
        <v>-2.47415E-2</v>
      </c>
      <c r="CG284" s="22">
        <v>-1.8577199999999999E-2</v>
      </c>
      <c r="CH284" s="22">
        <v>-9.2487000000000003E-3</v>
      </c>
      <c r="CI284" s="22">
        <v>-3.5563000000000001E-3</v>
      </c>
      <c r="CJ284" s="22">
        <v>-6.1804E-3</v>
      </c>
      <c r="CK284" s="22">
        <v>-1.0743300000000001E-2</v>
      </c>
      <c r="CL284" s="22">
        <v>-1.39402E-2</v>
      </c>
      <c r="CM284" s="22">
        <v>-1.5644700000000001E-2</v>
      </c>
      <c r="CN284" s="22">
        <v>-1.2223400000000001E-2</v>
      </c>
      <c r="CO284" s="22">
        <v>-9.0402999999999994E-3</v>
      </c>
      <c r="CP284" s="22">
        <v>-3.3381999999999999E-3</v>
      </c>
      <c r="CQ284" s="22">
        <v>3.8753599999999999E-2</v>
      </c>
      <c r="CR284" s="22">
        <v>5.21953E-2</v>
      </c>
      <c r="CS284" s="22">
        <v>5.6581199999999998E-2</v>
      </c>
      <c r="CT284" s="22">
        <v>5.5058099999999999E-2</v>
      </c>
      <c r="CU284" s="22">
        <v>4.35585E-2</v>
      </c>
      <c r="CV284" s="22">
        <v>-1.11986E-2</v>
      </c>
      <c r="CW284" s="22">
        <v>-1.7975600000000001E-2</v>
      </c>
      <c r="CX284" s="22">
        <v>-1.7022300000000001E-2</v>
      </c>
      <c r="CY284" s="22">
        <v>-3.7405399999999998E-2</v>
      </c>
      <c r="CZ284" s="22">
        <v>-3.8109900000000002E-2</v>
      </c>
      <c r="DA284" s="22">
        <v>-3.3457599999999997E-2</v>
      </c>
      <c r="DB284" s="22">
        <v>-2.8193800000000001E-2</v>
      </c>
      <c r="DC284" s="22">
        <v>-2.38103E-2</v>
      </c>
      <c r="DD284" s="22">
        <v>-2.0889899999999999E-2</v>
      </c>
      <c r="DE284" s="22">
        <v>-1.46128E-2</v>
      </c>
      <c r="DF284" s="22">
        <v>-5.1311999999999998E-3</v>
      </c>
      <c r="DG284" s="22">
        <v>6.6100000000000002E-4</v>
      </c>
      <c r="DH284" s="22">
        <v>-1.818E-3</v>
      </c>
      <c r="DI284" s="22">
        <v>-6.1010999999999999E-3</v>
      </c>
      <c r="DJ284" s="22">
        <v>-8.9204999999999996E-3</v>
      </c>
      <c r="DK284" s="22">
        <v>-1.01549E-2</v>
      </c>
      <c r="DL284" s="22">
        <v>-6.3727999999999996E-3</v>
      </c>
      <c r="DM284" s="22">
        <v>-2.9439000000000002E-3</v>
      </c>
      <c r="DN284" s="22">
        <v>2.8492999999999999E-3</v>
      </c>
      <c r="DO284" s="22">
        <v>4.5000999999999999E-2</v>
      </c>
      <c r="DP284" s="22">
        <v>5.8376499999999998E-2</v>
      </c>
      <c r="DQ284" s="22">
        <v>6.24066E-2</v>
      </c>
      <c r="DR284" s="22">
        <v>6.0685599999999999E-2</v>
      </c>
      <c r="DS284" s="22">
        <v>4.9204600000000001E-2</v>
      </c>
      <c r="DT284" s="22">
        <v>-5.5147E-3</v>
      </c>
      <c r="DU284" s="22">
        <v>-1.26351E-2</v>
      </c>
      <c r="DV284" s="22">
        <v>-1.2371399999999999E-2</v>
      </c>
      <c r="DW284" s="22">
        <v>-2.94846E-2</v>
      </c>
      <c r="DX284" s="22">
        <v>-3.0762600000000001E-2</v>
      </c>
      <c r="DY284" s="22">
        <v>-2.6922000000000001E-2</v>
      </c>
      <c r="DZ284" s="22">
        <v>-2.2238000000000001E-2</v>
      </c>
      <c r="EA284" s="22">
        <v>-1.8103399999999999E-2</v>
      </c>
      <c r="EB284" s="22">
        <v>-1.5328899999999999E-2</v>
      </c>
      <c r="EC284" s="22">
        <v>-8.8889999999999993E-3</v>
      </c>
      <c r="ED284" s="22">
        <v>8.139E-4</v>
      </c>
      <c r="EE284" s="22">
        <v>6.7501000000000002E-3</v>
      </c>
      <c r="EF284" s="22">
        <v>4.4805000000000001E-3</v>
      </c>
      <c r="EG284" s="22">
        <v>6.0159999999999999E-4</v>
      </c>
      <c r="EH284" s="22">
        <v>-1.6727999999999999E-3</v>
      </c>
      <c r="EI284" s="22">
        <v>-2.2284000000000002E-3</v>
      </c>
      <c r="EJ284" s="22">
        <v>2.0745999999999998E-3</v>
      </c>
      <c r="EK284" s="22">
        <v>5.8583000000000003E-3</v>
      </c>
      <c r="EL284" s="22">
        <v>1.1783099999999999E-2</v>
      </c>
      <c r="EM284" s="22">
        <v>5.4021300000000001E-2</v>
      </c>
      <c r="EN284" s="22">
        <v>6.7301E-2</v>
      </c>
      <c r="EO284" s="22">
        <v>7.0817599999999994E-2</v>
      </c>
      <c r="EP284" s="22">
        <v>6.8810899999999994E-2</v>
      </c>
      <c r="EQ284" s="22">
        <v>5.7356699999999997E-2</v>
      </c>
      <c r="ER284" s="22">
        <v>2.6917999999999998E-3</v>
      </c>
      <c r="ES284" s="22">
        <v>-4.9243000000000004E-3</v>
      </c>
      <c r="ET284" s="22">
        <v>-5.6563000000000004E-3</v>
      </c>
      <c r="EU284" s="22">
        <v>64.535830000000004</v>
      </c>
      <c r="EV284" s="22">
        <v>63.651919999999997</v>
      </c>
      <c r="EW284" s="22">
        <v>62.833390000000001</v>
      </c>
      <c r="EX284" s="22">
        <v>62.66581</v>
      </c>
      <c r="EY284" s="22">
        <v>61.931959999999997</v>
      </c>
      <c r="EZ284" s="22">
        <v>61.737699999999997</v>
      </c>
      <c r="FA284" s="22">
        <v>61.291800000000002</v>
      </c>
      <c r="FB284" s="22">
        <v>61.126959999999997</v>
      </c>
      <c r="FC284" s="22">
        <v>65.386089999999996</v>
      </c>
      <c r="FD284" s="22">
        <v>70.878110000000007</v>
      </c>
      <c r="FE284" s="22">
        <v>75.330640000000002</v>
      </c>
      <c r="FF284" s="22">
        <v>78.449470000000005</v>
      </c>
      <c r="FG284" s="22">
        <v>79.671409999999995</v>
      </c>
      <c r="FH284" s="22">
        <v>80.549509999999998</v>
      </c>
      <c r="FI284" s="22">
        <v>80.982299999999995</v>
      </c>
      <c r="FJ284" s="22">
        <v>80.261740000000003</v>
      </c>
      <c r="FK284" s="22">
        <v>79.2821</v>
      </c>
      <c r="FL284" s="22">
        <v>77.845500000000001</v>
      </c>
      <c r="FM284" s="22">
        <v>74.6935</v>
      </c>
      <c r="FN284" s="22">
        <v>70.524289999999993</v>
      </c>
      <c r="FO284" s="22">
        <v>67.648889999999994</v>
      </c>
      <c r="FP284" s="22">
        <v>66.565179999999998</v>
      </c>
      <c r="FQ284" s="22">
        <v>65.384900000000002</v>
      </c>
      <c r="FR284" s="22">
        <v>64.681539999999998</v>
      </c>
      <c r="FS284" s="22">
        <v>0.14902879999999999</v>
      </c>
      <c r="FT284" s="22">
        <v>6.7317000000000002E-3</v>
      </c>
      <c r="FU284" s="22">
        <v>9.7581000000000005E-3</v>
      </c>
    </row>
    <row r="285" spans="1:177" x14ac:dyDescent="0.3">
      <c r="A285" s="13" t="s">
        <v>226</v>
      </c>
      <c r="B285" s="13" t="s">
        <v>199</v>
      </c>
      <c r="C285" s="13" t="s">
        <v>264</v>
      </c>
      <c r="D285" s="34" t="s">
        <v>241</v>
      </c>
      <c r="E285" s="23" t="s">
        <v>220</v>
      </c>
      <c r="F285" s="23">
        <v>8358</v>
      </c>
      <c r="G285" s="22">
        <v>0.62739929999999999</v>
      </c>
      <c r="H285" s="22">
        <v>0.56838949999999999</v>
      </c>
      <c r="I285" s="22">
        <v>0.52468820000000005</v>
      </c>
      <c r="J285" s="22">
        <v>0.49767319999999998</v>
      </c>
      <c r="K285" s="22">
        <v>0.48867850000000002</v>
      </c>
      <c r="L285" s="22">
        <v>0.51508430000000005</v>
      </c>
      <c r="M285" s="22">
        <v>0.58717909999999995</v>
      </c>
      <c r="N285" s="22">
        <v>0.58619699999999997</v>
      </c>
      <c r="O285" s="22">
        <v>0.51101799999999997</v>
      </c>
      <c r="P285" s="22">
        <v>0.42460949999999997</v>
      </c>
      <c r="Q285" s="22">
        <v>0.35764509999999999</v>
      </c>
      <c r="R285" s="22">
        <v>0.32164900000000002</v>
      </c>
      <c r="S285" s="22">
        <v>0.32558209999999999</v>
      </c>
      <c r="T285" s="22">
        <v>0.35064529999999999</v>
      </c>
      <c r="U285" s="22">
        <v>0.4073581</v>
      </c>
      <c r="V285" s="22">
        <v>0.52343399999999995</v>
      </c>
      <c r="W285" s="22">
        <v>0.65454639999999997</v>
      </c>
      <c r="X285" s="22">
        <v>0.81857250000000004</v>
      </c>
      <c r="Y285" s="22">
        <v>0.94762400000000002</v>
      </c>
      <c r="Z285" s="22">
        <v>1.034122</v>
      </c>
      <c r="AA285" s="22">
        <v>1.0313319999999999</v>
      </c>
      <c r="AB285" s="22">
        <v>0.95602819999999999</v>
      </c>
      <c r="AC285" s="22">
        <v>0.83578379999999997</v>
      </c>
      <c r="AD285" s="22">
        <v>0.69909390000000005</v>
      </c>
      <c r="AE285" s="22">
        <v>-6.0707700000000003E-2</v>
      </c>
      <c r="AF285" s="22">
        <v>-5.7592900000000002E-2</v>
      </c>
      <c r="AG285" s="22">
        <v>-5.2197300000000002E-2</v>
      </c>
      <c r="AH285" s="22">
        <v>-4.5689199999999999E-2</v>
      </c>
      <c r="AI285" s="22">
        <v>-4.1238999999999998E-2</v>
      </c>
      <c r="AJ285" s="22">
        <v>-3.11103E-2</v>
      </c>
      <c r="AK285" s="22">
        <v>-2.27821E-2</v>
      </c>
      <c r="AL285" s="22">
        <v>-2.0429599999999999E-2</v>
      </c>
      <c r="AM285" s="22">
        <v>-1.7654799999999998E-2</v>
      </c>
      <c r="AN285" s="22">
        <v>-2.0699599999999999E-2</v>
      </c>
      <c r="AO285" s="22">
        <v>-2.4772200000000001E-2</v>
      </c>
      <c r="AP285" s="22">
        <v>-2.989E-2</v>
      </c>
      <c r="AQ285" s="22">
        <v>-3.2249899999999998E-2</v>
      </c>
      <c r="AR285" s="22">
        <v>-3.0217999999999998E-2</v>
      </c>
      <c r="AS285" s="22">
        <v>-2.6103600000000001E-2</v>
      </c>
      <c r="AT285" s="22">
        <v>-2.4929799999999998E-2</v>
      </c>
      <c r="AU285" s="22">
        <v>1.0123200000000001E-2</v>
      </c>
      <c r="AV285" s="22">
        <v>2.2796500000000001E-2</v>
      </c>
      <c r="AW285" s="22">
        <v>2.8009200000000001E-2</v>
      </c>
      <c r="AX285" s="22">
        <v>2.44237E-2</v>
      </c>
      <c r="AY285" s="22">
        <v>1.6820399999999999E-2</v>
      </c>
      <c r="AZ285" s="22">
        <v>-3.2739400000000002E-2</v>
      </c>
      <c r="BA285" s="22">
        <v>-3.7230399999999997E-2</v>
      </c>
      <c r="BB285" s="22">
        <v>-3.7361100000000001E-2</v>
      </c>
      <c r="BC285" s="22">
        <v>-5.1132700000000003E-2</v>
      </c>
      <c r="BD285" s="22">
        <v>-4.9020300000000003E-2</v>
      </c>
      <c r="BE285" s="22">
        <v>-4.47163E-2</v>
      </c>
      <c r="BF285" s="22">
        <v>-3.8949200000000003E-2</v>
      </c>
      <c r="BG285" s="22">
        <v>-3.4709700000000003E-2</v>
      </c>
      <c r="BH285" s="22">
        <v>-2.4758599999999999E-2</v>
      </c>
      <c r="BI285" s="22">
        <v>-1.6496E-2</v>
      </c>
      <c r="BJ285" s="22">
        <v>-1.3161300000000001E-2</v>
      </c>
      <c r="BK285" s="22">
        <v>-1.0436300000000001E-2</v>
      </c>
      <c r="BL285" s="22">
        <v>-1.35925E-2</v>
      </c>
      <c r="BM285" s="22">
        <v>-1.6859900000000001E-2</v>
      </c>
      <c r="BN285" s="22">
        <v>-2.1021100000000001E-2</v>
      </c>
      <c r="BO285" s="22">
        <v>-2.2551100000000001E-2</v>
      </c>
      <c r="BP285" s="22">
        <v>-1.9922100000000002E-2</v>
      </c>
      <c r="BQ285" s="22">
        <v>-1.5192900000000001E-2</v>
      </c>
      <c r="BR285" s="22">
        <v>-1.39449E-2</v>
      </c>
      <c r="BS285" s="22">
        <v>2.09651E-2</v>
      </c>
      <c r="BT285" s="22">
        <v>3.3352899999999998E-2</v>
      </c>
      <c r="BU285" s="22">
        <v>3.7924399999999997E-2</v>
      </c>
      <c r="BV285" s="22">
        <v>3.4230200000000002E-2</v>
      </c>
      <c r="BW285" s="22">
        <v>2.6606899999999999E-2</v>
      </c>
      <c r="BX285" s="22">
        <v>-2.30618E-2</v>
      </c>
      <c r="BY285" s="22">
        <v>-2.8099200000000001E-2</v>
      </c>
      <c r="BZ285" s="22">
        <v>-2.9405400000000002E-2</v>
      </c>
      <c r="CA285" s="22">
        <v>-4.4501100000000002E-2</v>
      </c>
      <c r="CB285" s="22">
        <v>-4.30829E-2</v>
      </c>
      <c r="CC285" s="22">
        <v>-3.9535000000000001E-2</v>
      </c>
      <c r="CD285" s="22">
        <v>-3.4281100000000002E-2</v>
      </c>
      <c r="CE285" s="22">
        <v>-3.0187499999999999E-2</v>
      </c>
      <c r="CF285" s="22">
        <v>-2.03594E-2</v>
      </c>
      <c r="CG285" s="22">
        <v>-1.21423E-2</v>
      </c>
      <c r="CH285" s="22">
        <v>-8.1273000000000005E-3</v>
      </c>
      <c r="CI285" s="22">
        <v>-5.4367E-3</v>
      </c>
      <c r="CJ285" s="22">
        <v>-8.6701E-3</v>
      </c>
      <c r="CK285" s="22">
        <v>-1.13799E-2</v>
      </c>
      <c r="CL285" s="22">
        <v>-1.4878600000000001E-2</v>
      </c>
      <c r="CM285" s="22">
        <v>-1.5833699999999999E-2</v>
      </c>
      <c r="CN285" s="22">
        <v>-1.27913E-2</v>
      </c>
      <c r="CO285" s="22">
        <v>-7.6362000000000001E-3</v>
      </c>
      <c r="CP285" s="22">
        <v>-6.3368000000000001E-3</v>
      </c>
      <c r="CQ285" s="22">
        <v>2.8474099999999999E-2</v>
      </c>
      <c r="CR285" s="22">
        <v>4.0664100000000002E-2</v>
      </c>
      <c r="CS285" s="22">
        <v>4.4791699999999997E-2</v>
      </c>
      <c r="CT285" s="22">
        <v>4.1022200000000002E-2</v>
      </c>
      <c r="CU285" s="22">
        <v>3.3384999999999998E-2</v>
      </c>
      <c r="CV285" s="22">
        <v>-1.6359100000000001E-2</v>
      </c>
      <c r="CW285" s="22">
        <v>-2.17749E-2</v>
      </c>
      <c r="CX285" s="22">
        <v>-2.3895199999999998E-2</v>
      </c>
      <c r="CY285" s="22">
        <v>-3.7869399999999998E-2</v>
      </c>
      <c r="CZ285" s="22">
        <v>-3.7145600000000001E-2</v>
      </c>
      <c r="DA285" s="22">
        <v>-3.4353700000000001E-2</v>
      </c>
      <c r="DB285" s="22">
        <v>-2.9613E-2</v>
      </c>
      <c r="DC285" s="22">
        <v>-2.5665199999999999E-2</v>
      </c>
      <c r="DD285" s="22">
        <v>-1.5960200000000001E-2</v>
      </c>
      <c r="DE285" s="22">
        <v>-7.7885999999999997E-3</v>
      </c>
      <c r="DF285" s="22">
        <v>-3.0931999999999999E-3</v>
      </c>
      <c r="DG285" s="22">
        <v>-4.372E-4</v>
      </c>
      <c r="DH285" s="22">
        <v>-3.7477000000000001E-3</v>
      </c>
      <c r="DI285" s="22">
        <v>-5.8998999999999996E-3</v>
      </c>
      <c r="DJ285" s="22">
        <v>-8.7360000000000007E-3</v>
      </c>
      <c r="DK285" s="22">
        <v>-9.1163000000000008E-3</v>
      </c>
      <c r="DL285" s="22">
        <v>-5.6604000000000003E-3</v>
      </c>
      <c r="DM285" s="22">
        <v>-7.9599999999999997E-5</v>
      </c>
      <c r="DN285" s="22">
        <v>1.2712999999999999E-3</v>
      </c>
      <c r="DO285" s="22">
        <v>3.5983099999999997E-2</v>
      </c>
      <c r="DP285" s="22">
        <v>4.7975400000000001E-2</v>
      </c>
      <c r="DQ285" s="22">
        <v>5.1658999999999997E-2</v>
      </c>
      <c r="DR285" s="22">
        <v>4.7814200000000001E-2</v>
      </c>
      <c r="DS285" s="22">
        <v>4.01631E-2</v>
      </c>
      <c r="DT285" s="22">
        <v>-9.6562999999999996E-3</v>
      </c>
      <c r="DU285" s="22">
        <v>-1.54506E-2</v>
      </c>
      <c r="DV285" s="22">
        <v>-1.8385100000000001E-2</v>
      </c>
      <c r="DW285" s="22">
        <v>-2.8294400000000001E-2</v>
      </c>
      <c r="DX285" s="22">
        <v>-2.8573000000000001E-2</v>
      </c>
      <c r="DY285" s="22">
        <v>-2.6872699999999999E-2</v>
      </c>
      <c r="DZ285" s="22">
        <v>-2.2872900000000002E-2</v>
      </c>
      <c r="EA285" s="22">
        <v>-1.9135900000000001E-2</v>
      </c>
      <c r="EB285" s="22">
        <v>-9.6085000000000007E-3</v>
      </c>
      <c r="EC285" s="22">
        <v>-1.5026E-3</v>
      </c>
      <c r="ED285" s="22">
        <v>4.1751000000000002E-3</v>
      </c>
      <c r="EE285" s="22">
        <v>6.7812999999999997E-3</v>
      </c>
      <c r="EF285" s="22">
        <v>3.3593999999999998E-3</v>
      </c>
      <c r="EG285" s="22">
        <v>2.0124000000000001E-3</v>
      </c>
      <c r="EH285" s="22">
        <v>1.329E-4</v>
      </c>
      <c r="EI285" s="22">
        <v>5.8259999999999996E-4</v>
      </c>
      <c r="EJ285" s="22">
        <v>4.6353999999999996E-3</v>
      </c>
      <c r="EK285" s="22">
        <v>1.08311E-2</v>
      </c>
      <c r="EL285" s="22">
        <v>1.22562E-2</v>
      </c>
      <c r="EM285" s="22">
        <v>4.6824999999999999E-2</v>
      </c>
      <c r="EN285" s="22">
        <v>5.8531699999999999E-2</v>
      </c>
      <c r="EO285" s="22">
        <v>6.1574299999999998E-2</v>
      </c>
      <c r="EP285" s="22">
        <v>5.76208E-2</v>
      </c>
      <c r="EQ285" s="22">
        <v>4.9949599999999997E-2</v>
      </c>
      <c r="ER285" s="22">
        <v>2.1299999999999999E-5</v>
      </c>
      <c r="ES285" s="22">
        <v>-6.3194000000000002E-3</v>
      </c>
      <c r="ET285" s="22">
        <v>-1.04294E-2</v>
      </c>
      <c r="EU285" s="22">
        <v>66.047489999999996</v>
      </c>
      <c r="EV285" s="22">
        <v>65.440100000000001</v>
      </c>
      <c r="EW285" s="22">
        <v>64.943550000000002</v>
      </c>
      <c r="EX285" s="22">
        <v>65.024209999999997</v>
      </c>
      <c r="EY285" s="22">
        <v>64.570480000000003</v>
      </c>
      <c r="EZ285" s="22">
        <v>64.21902</v>
      </c>
      <c r="FA285" s="22">
        <v>63.976889999999997</v>
      </c>
      <c r="FB285" s="22">
        <v>63.56841</v>
      </c>
      <c r="FC285" s="22">
        <v>66.731999999999999</v>
      </c>
      <c r="FD285" s="22">
        <v>70.612939999999995</v>
      </c>
      <c r="FE285" s="22">
        <v>74.332650000000001</v>
      </c>
      <c r="FF285" s="22">
        <v>77.168509999999998</v>
      </c>
      <c r="FG285" s="22">
        <v>77.873829999999998</v>
      </c>
      <c r="FH285" s="22">
        <v>78.331559999999996</v>
      </c>
      <c r="FI285" s="22">
        <v>78.586969999999994</v>
      </c>
      <c r="FJ285" s="22">
        <v>77.907510000000002</v>
      </c>
      <c r="FK285" s="22">
        <v>77.240579999999994</v>
      </c>
      <c r="FL285" s="22">
        <v>76.182060000000007</v>
      </c>
      <c r="FM285" s="22">
        <v>73.530370000000005</v>
      </c>
      <c r="FN285" s="22">
        <v>70.248429999999999</v>
      </c>
      <c r="FO285" s="22">
        <v>68.152180000000001</v>
      </c>
      <c r="FP285" s="22">
        <v>67.583740000000006</v>
      </c>
      <c r="FQ285" s="22">
        <v>66.722170000000006</v>
      </c>
      <c r="FR285" s="22">
        <v>66.222279999999998</v>
      </c>
      <c r="FS285" s="22">
        <v>0.18632170000000001</v>
      </c>
      <c r="FT285" s="22">
        <v>8.3657999999999996E-3</v>
      </c>
      <c r="FU285" s="22">
        <v>1.1756300000000001E-2</v>
      </c>
    </row>
    <row r="286" spans="1:177" x14ac:dyDescent="0.3">
      <c r="A286" s="13" t="s">
        <v>226</v>
      </c>
      <c r="B286" s="13" t="s">
        <v>199</v>
      </c>
      <c r="C286" s="13" t="s">
        <v>264</v>
      </c>
      <c r="D286" s="34" t="s">
        <v>241</v>
      </c>
      <c r="E286" s="23" t="s">
        <v>221</v>
      </c>
      <c r="F286" s="23">
        <v>5559</v>
      </c>
      <c r="G286" s="22">
        <v>0.75282329999999997</v>
      </c>
      <c r="H286" s="22">
        <v>0.67994480000000002</v>
      </c>
      <c r="I286" s="22">
        <v>0.62422670000000002</v>
      </c>
      <c r="J286" s="22">
        <v>0.59861810000000004</v>
      </c>
      <c r="K286" s="22">
        <v>0.59432770000000001</v>
      </c>
      <c r="L286" s="22">
        <v>0.61205759999999998</v>
      </c>
      <c r="M286" s="22">
        <v>0.6760273</v>
      </c>
      <c r="N286" s="22">
        <v>0.63747529999999997</v>
      </c>
      <c r="O286" s="22">
        <v>0.50580590000000003</v>
      </c>
      <c r="P286" s="22">
        <v>0.35163620000000001</v>
      </c>
      <c r="Q286" s="22">
        <v>0.23160510000000001</v>
      </c>
      <c r="R286" s="22">
        <v>0.19431870000000001</v>
      </c>
      <c r="S286" s="22">
        <v>0.21098</v>
      </c>
      <c r="T286" s="22">
        <v>0.26585219999999998</v>
      </c>
      <c r="U286" s="22">
        <v>0.3948043</v>
      </c>
      <c r="V286" s="22">
        <v>0.58543860000000003</v>
      </c>
      <c r="W286" s="22">
        <v>0.79583230000000005</v>
      </c>
      <c r="X286" s="22">
        <v>1.03209</v>
      </c>
      <c r="Y286" s="22">
        <v>1.1818649999999999</v>
      </c>
      <c r="Z286" s="22">
        <v>1.2380009999999999</v>
      </c>
      <c r="AA286" s="22">
        <v>1.202645</v>
      </c>
      <c r="AB286" s="22">
        <v>1.1225400000000001</v>
      </c>
      <c r="AC286" s="22">
        <v>0.99016530000000003</v>
      </c>
      <c r="AD286" s="22">
        <v>0.84566439999999998</v>
      </c>
      <c r="AE286" s="22">
        <v>-6.4045299999999999E-2</v>
      </c>
      <c r="AF286" s="22">
        <v>-6.6090499999999996E-2</v>
      </c>
      <c r="AG286" s="22">
        <v>-5.5802900000000003E-2</v>
      </c>
      <c r="AH286" s="22">
        <v>-4.8006800000000002E-2</v>
      </c>
      <c r="AI286" s="22">
        <v>-4.1886100000000002E-2</v>
      </c>
      <c r="AJ286" s="22">
        <v>-4.8858199999999997E-2</v>
      </c>
      <c r="AK286" s="22">
        <v>-4.6418099999999997E-2</v>
      </c>
      <c r="AL286" s="22">
        <v>-2.8152699999999999E-2</v>
      </c>
      <c r="AM286" s="22">
        <v>-1.8837799999999998E-2</v>
      </c>
      <c r="AN286" s="22">
        <v>-2.20459E-2</v>
      </c>
      <c r="AO286" s="22">
        <v>-2.9977199999999999E-2</v>
      </c>
      <c r="AP286" s="22">
        <v>-3.2637100000000002E-2</v>
      </c>
      <c r="AQ286" s="22">
        <v>-3.7616400000000001E-2</v>
      </c>
      <c r="AR286" s="22">
        <v>-3.5346599999999999E-2</v>
      </c>
      <c r="AS286" s="22">
        <v>-3.5472400000000001E-2</v>
      </c>
      <c r="AT286" s="22">
        <v>-2.37197E-2</v>
      </c>
      <c r="AU286" s="22">
        <v>2.8795500000000002E-2</v>
      </c>
      <c r="AV286" s="22">
        <v>4.35573E-2</v>
      </c>
      <c r="AW286" s="22">
        <v>4.9389500000000003E-2</v>
      </c>
      <c r="AX286" s="22">
        <v>5.2193700000000003E-2</v>
      </c>
      <c r="AY286" s="22">
        <v>3.4480999999999998E-2</v>
      </c>
      <c r="AZ286" s="22">
        <v>-2.7909900000000001E-2</v>
      </c>
      <c r="BA286" s="22">
        <v>-3.5230699999999997E-2</v>
      </c>
      <c r="BB286" s="22">
        <v>-2.6489800000000001E-2</v>
      </c>
      <c r="BC286" s="22">
        <v>-5.05303E-2</v>
      </c>
      <c r="BD286" s="22">
        <v>-5.31125E-2</v>
      </c>
      <c r="BE286" s="22">
        <v>-4.4112499999999999E-2</v>
      </c>
      <c r="BF286" s="22">
        <v>-3.7220499999999997E-2</v>
      </c>
      <c r="BG286" s="22">
        <v>-3.1580799999999999E-2</v>
      </c>
      <c r="BH286" s="22">
        <v>-3.8743E-2</v>
      </c>
      <c r="BI286" s="22">
        <v>-3.56519E-2</v>
      </c>
      <c r="BJ286" s="22">
        <v>-1.8058500000000002E-2</v>
      </c>
      <c r="BK286" s="22">
        <v>-8.1648999999999992E-3</v>
      </c>
      <c r="BL286" s="22">
        <v>-1.05089E-2</v>
      </c>
      <c r="BM286" s="22">
        <v>-1.8252999999999998E-2</v>
      </c>
      <c r="BN286" s="22">
        <v>-2.0545399999999998E-2</v>
      </c>
      <c r="BO286" s="22">
        <v>-2.4391599999999999E-2</v>
      </c>
      <c r="BP286" s="22">
        <v>-2.1124E-2</v>
      </c>
      <c r="BQ286" s="22">
        <v>-2.0970200000000001E-2</v>
      </c>
      <c r="BR286" s="22">
        <v>-8.7676999999999998E-3</v>
      </c>
      <c r="BS286" s="22">
        <v>4.4322800000000002E-2</v>
      </c>
      <c r="BT286" s="22">
        <v>5.9189100000000001E-2</v>
      </c>
      <c r="BU286" s="22">
        <v>6.4183900000000002E-2</v>
      </c>
      <c r="BV286" s="22">
        <v>6.6146899999999995E-2</v>
      </c>
      <c r="BW286" s="22">
        <v>4.8598500000000003E-2</v>
      </c>
      <c r="BX286" s="22">
        <v>-1.34346E-2</v>
      </c>
      <c r="BY286" s="22">
        <v>-2.17071E-2</v>
      </c>
      <c r="BZ286" s="22">
        <v>-1.4698900000000001E-2</v>
      </c>
      <c r="CA286" s="22">
        <v>-4.1169799999999999E-2</v>
      </c>
      <c r="CB286" s="22">
        <v>-4.4123900000000001E-2</v>
      </c>
      <c r="CC286" s="22">
        <v>-3.6015800000000001E-2</v>
      </c>
      <c r="CD286" s="22">
        <v>-2.9749999999999999E-2</v>
      </c>
      <c r="CE286" s="22">
        <v>-2.4443300000000001E-2</v>
      </c>
      <c r="CF286" s="22">
        <v>-3.1737300000000003E-2</v>
      </c>
      <c r="CG286" s="22">
        <v>-2.81953E-2</v>
      </c>
      <c r="CH286" s="22">
        <v>-1.10673E-2</v>
      </c>
      <c r="CI286" s="22">
        <v>-7.7280000000000003E-4</v>
      </c>
      <c r="CJ286" s="22">
        <v>-2.5184999999999999E-3</v>
      </c>
      <c r="CK286" s="22">
        <v>-1.01329E-2</v>
      </c>
      <c r="CL286" s="22">
        <v>-1.2170800000000001E-2</v>
      </c>
      <c r="CM286" s="22">
        <v>-1.52322E-2</v>
      </c>
      <c r="CN286" s="22">
        <v>-1.1273399999999999E-2</v>
      </c>
      <c r="CO286" s="22">
        <v>-1.0926E-2</v>
      </c>
      <c r="CP286" s="22">
        <v>1.588E-3</v>
      </c>
      <c r="CQ286" s="22">
        <v>5.5077000000000001E-2</v>
      </c>
      <c r="CR286" s="22">
        <v>7.00157E-2</v>
      </c>
      <c r="CS286" s="22">
        <v>7.4430499999999997E-2</v>
      </c>
      <c r="CT286" s="22">
        <v>7.5810900000000001E-2</v>
      </c>
      <c r="CU286" s="22">
        <v>5.8376200000000003E-2</v>
      </c>
      <c r="CV286" s="22">
        <v>-3.4090000000000001E-3</v>
      </c>
      <c r="CW286" s="22">
        <v>-1.2340800000000001E-2</v>
      </c>
      <c r="CX286" s="22">
        <v>-6.5325000000000001E-3</v>
      </c>
      <c r="CY286" s="22">
        <v>-3.1809400000000002E-2</v>
      </c>
      <c r="CZ286" s="22">
        <v>-3.5135399999999997E-2</v>
      </c>
      <c r="DA286" s="22">
        <v>-2.7919099999999999E-2</v>
      </c>
      <c r="DB286" s="22">
        <v>-2.2279400000000001E-2</v>
      </c>
      <c r="DC286" s="22">
        <v>-1.7305899999999999E-2</v>
      </c>
      <c r="DD286" s="22">
        <v>-2.47315E-2</v>
      </c>
      <c r="DE286" s="22">
        <v>-2.0738699999999999E-2</v>
      </c>
      <c r="DF286" s="22">
        <v>-4.0761E-3</v>
      </c>
      <c r="DG286" s="22">
        <v>6.6192999999999998E-3</v>
      </c>
      <c r="DH286" s="22">
        <v>5.4720000000000003E-3</v>
      </c>
      <c r="DI286" s="22">
        <v>-2.0127999999999999E-3</v>
      </c>
      <c r="DJ286" s="22">
        <v>-3.7961000000000002E-3</v>
      </c>
      <c r="DK286" s="22">
        <v>-6.0727000000000003E-3</v>
      </c>
      <c r="DL286" s="22">
        <v>-1.4228000000000001E-3</v>
      </c>
      <c r="DM286" s="22">
        <v>-8.8179999999999997E-4</v>
      </c>
      <c r="DN286" s="22">
        <v>1.19437E-2</v>
      </c>
      <c r="DO286" s="22">
        <v>6.5831200000000006E-2</v>
      </c>
      <c r="DP286" s="22">
        <v>8.0842300000000006E-2</v>
      </c>
      <c r="DQ286" s="22">
        <v>8.4677000000000002E-2</v>
      </c>
      <c r="DR286" s="22">
        <v>8.5474900000000006E-2</v>
      </c>
      <c r="DS286" s="22">
        <v>6.8154000000000006E-2</v>
      </c>
      <c r="DT286" s="22">
        <v>6.6165E-3</v>
      </c>
      <c r="DU286" s="22">
        <v>-2.9743999999999999E-3</v>
      </c>
      <c r="DV286" s="22">
        <v>1.6337999999999999E-3</v>
      </c>
      <c r="DW286" s="22">
        <v>-1.8294399999999999E-2</v>
      </c>
      <c r="DX286" s="22">
        <v>-2.2157400000000001E-2</v>
      </c>
      <c r="DY286" s="22">
        <v>-1.6228699999999999E-2</v>
      </c>
      <c r="DZ286" s="22">
        <v>-1.1493099999999999E-2</v>
      </c>
      <c r="EA286" s="22">
        <v>-7.0004999999999998E-3</v>
      </c>
      <c r="EB286" s="22">
        <v>-1.46164E-2</v>
      </c>
      <c r="EC286" s="22">
        <v>-9.9725000000000005E-3</v>
      </c>
      <c r="ED286" s="22">
        <v>6.0181000000000002E-3</v>
      </c>
      <c r="EE286" s="22">
        <v>1.72923E-2</v>
      </c>
      <c r="EF286" s="22">
        <v>1.7009E-2</v>
      </c>
      <c r="EG286" s="22">
        <v>9.7114000000000002E-3</v>
      </c>
      <c r="EH286" s="22">
        <v>8.2956000000000002E-3</v>
      </c>
      <c r="EI286" s="22">
        <v>7.1520999999999998E-3</v>
      </c>
      <c r="EJ286" s="22">
        <v>1.27998E-2</v>
      </c>
      <c r="EK286" s="22">
        <v>1.36204E-2</v>
      </c>
      <c r="EL286" s="22">
        <v>2.6895599999999999E-2</v>
      </c>
      <c r="EM286" s="22">
        <v>8.13585E-2</v>
      </c>
      <c r="EN286" s="22">
        <v>9.6474199999999996E-2</v>
      </c>
      <c r="EO286" s="22">
        <v>9.9471500000000004E-2</v>
      </c>
      <c r="EP286" s="22">
        <v>9.9428100000000005E-2</v>
      </c>
      <c r="EQ286" s="22">
        <v>8.2271499999999997E-2</v>
      </c>
      <c r="ER286" s="22">
        <v>2.1091800000000001E-2</v>
      </c>
      <c r="ES286" s="22">
        <v>1.05491E-2</v>
      </c>
      <c r="ET286" s="22">
        <v>1.3424699999999999E-2</v>
      </c>
      <c r="EU286" s="22">
        <v>62.26934</v>
      </c>
      <c r="EV286" s="22">
        <v>60.970849999999999</v>
      </c>
      <c r="EW286" s="22">
        <v>59.66957</v>
      </c>
      <c r="EX286" s="22">
        <v>59.129829999999998</v>
      </c>
      <c r="EY286" s="22">
        <v>57.976019999999998</v>
      </c>
      <c r="EZ286" s="22">
        <v>58.017429999999997</v>
      </c>
      <c r="FA286" s="22">
        <v>57.266010000000001</v>
      </c>
      <c r="FB286" s="22">
        <v>57.466470000000001</v>
      </c>
      <c r="FC286" s="22">
        <v>63.368209999999998</v>
      </c>
      <c r="FD286" s="22">
        <v>71.275760000000005</v>
      </c>
      <c r="FE286" s="22">
        <v>76.826949999999997</v>
      </c>
      <c r="FF286" s="22">
        <v>80.369979999999998</v>
      </c>
      <c r="FG286" s="22">
        <v>82.36636</v>
      </c>
      <c r="FH286" s="22">
        <v>83.87473</v>
      </c>
      <c r="FI286" s="22">
        <v>84.573449999999994</v>
      </c>
      <c r="FJ286" s="22">
        <v>83.791259999999994</v>
      </c>
      <c r="FK286" s="22">
        <v>82.342799999999997</v>
      </c>
      <c r="FL286" s="22">
        <v>80.339349999999996</v>
      </c>
      <c r="FM286" s="22">
        <v>76.437209999999993</v>
      </c>
      <c r="FN286" s="22">
        <v>70.937690000000003</v>
      </c>
      <c r="FO286" s="22">
        <v>66.894099999999995</v>
      </c>
      <c r="FP286" s="22">
        <v>65.03792</v>
      </c>
      <c r="FQ286" s="22">
        <v>63.379829999999998</v>
      </c>
      <c r="FR286" s="22">
        <v>62.371400000000001</v>
      </c>
      <c r="FS286" s="22">
        <v>0.24359320000000001</v>
      </c>
      <c r="FT286" s="22">
        <v>1.11098E-2</v>
      </c>
      <c r="FU286" s="22">
        <v>1.67571E-2</v>
      </c>
    </row>
    <row r="287" spans="1:177" x14ac:dyDescent="0.3">
      <c r="A287" s="13" t="s">
        <v>226</v>
      </c>
      <c r="B287" s="13" t="s">
        <v>199</v>
      </c>
      <c r="C287" s="13" t="s">
        <v>264</v>
      </c>
      <c r="D287" s="34" t="s">
        <v>253</v>
      </c>
      <c r="E287" s="23" t="s">
        <v>219</v>
      </c>
      <c r="F287" s="23">
        <v>13917</v>
      </c>
      <c r="G287" s="22">
        <v>0.88891220000000004</v>
      </c>
      <c r="H287" s="22">
        <v>0.79517890000000002</v>
      </c>
      <c r="I287" s="22">
        <v>0.72601499999999997</v>
      </c>
      <c r="J287" s="22">
        <v>0.68350719999999998</v>
      </c>
      <c r="K287" s="22">
        <v>0.65649539999999995</v>
      </c>
      <c r="L287" s="22">
        <v>0.67401469999999997</v>
      </c>
      <c r="M287" s="22">
        <v>0.74287899999999996</v>
      </c>
      <c r="N287" s="22">
        <v>0.72262360000000003</v>
      </c>
      <c r="O287" s="22">
        <v>0.64700930000000001</v>
      </c>
      <c r="P287" s="22">
        <v>0.5766926</v>
      </c>
      <c r="Q287" s="22">
        <v>0.5500507</v>
      </c>
      <c r="R287" s="22">
        <v>0.56530820000000004</v>
      </c>
      <c r="S287" s="22">
        <v>0.65381040000000001</v>
      </c>
      <c r="T287" s="22">
        <v>0.73406510000000003</v>
      </c>
      <c r="U287" s="22">
        <v>0.87409349999999997</v>
      </c>
      <c r="V287" s="22">
        <v>1.065312</v>
      </c>
      <c r="W287" s="22">
        <v>1.2423709999999999</v>
      </c>
      <c r="X287" s="22">
        <v>1.452582</v>
      </c>
      <c r="Y287" s="22">
        <v>1.5854550000000001</v>
      </c>
      <c r="Z287" s="22">
        <v>1.6176330000000001</v>
      </c>
      <c r="AA287" s="22">
        <v>1.5993299999999999</v>
      </c>
      <c r="AB287" s="22">
        <v>1.517865</v>
      </c>
      <c r="AC287" s="22">
        <v>1.312519</v>
      </c>
      <c r="AD287" s="22">
        <v>1.1010260000000001</v>
      </c>
      <c r="AE287" s="22">
        <v>-9.0152800000000005E-2</v>
      </c>
      <c r="AF287" s="22">
        <v>-7.7738500000000002E-2</v>
      </c>
      <c r="AG287" s="22">
        <v>-6.2389199999999999E-2</v>
      </c>
      <c r="AH287" s="22">
        <v>-5.7029700000000003E-2</v>
      </c>
      <c r="AI287" s="22">
        <v>-5.1695199999999997E-2</v>
      </c>
      <c r="AJ287" s="22">
        <v>-4.2166099999999998E-2</v>
      </c>
      <c r="AK287" s="22">
        <v>-2.4371E-2</v>
      </c>
      <c r="AL287" s="22">
        <v>-1.4161399999999999E-2</v>
      </c>
      <c r="AM287" s="22">
        <v>-1.3124200000000001E-2</v>
      </c>
      <c r="AN287" s="22">
        <v>-1.01467E-2</v>
      </c>
      <c r="AO287" s="22">
        <v>-1.8144299999999999E-2</v>
      </c>
      <c r="AP287" s="22">
        <v>-4.1674999999999997E-2</v>
      </c>
      <c r="AQ287" s="22">
        <v>-2.7620700000000002E-2</v>
      </c>
      <c r="AR287" s="22">
        <v>-2.79013E-2</v>
      </c>
      <c r="AS287" s="22">
        <v>-1.9581600000000001E-2</v>
      </c>
      <c r="AT287" s="22">
        <v>-1.31208E-2</v>
      </c>
      <c r="AU287" s="22">
        <v>5.1035700000000003E-2</v>
      </c>
      <c r="AV287" s="22">
        <v>6.8987900000000005E-2</v>
      </c>
      <c r="AW287" s="22">
        <v>7.1318099999999995E-2</v>
      </c>
      <c r="AX287" s="22">
        <v>6.2620700000000001E-2</v>
      </c>
      <c r="AY287" s="22">
        <v>5.00629E-2</v>
      </c>
      <c r="AZ287" s="22">
        <v>-3.7423900000000003E-2</v>
      </c>
      <c r="BA287" s="22">
        <v>-7.1868899999999999E-2</v>
      </c>
      <c r="BB287" s="22">
        <v>-6.6930000000000003E-2</v>
      </c>
      <c r="BC287" s="22">
        <v>-7.8986700000000007E-2</v>
      </c>
      <c r="BD287" s="22">
        <v>-6.7233299999999996E-2</v>
      </c>
      <c r="BE287" s="22">
        <v>-5.3015E-2</v>
      </c>
      <c r="BF287" s="22">
        <v>-4.8618599999999998E-2</v>
      </c>
      <c r="BG287" s="22">
        <v>-4.3696100000000002E-2</v>
      </c>
      <c r="BH287" s="22">
        <v>-3.47137E-2</v>
      </c>
      <c r="BI287" s="22">
        <v>-1.66724E-2</v>
      </c>
      <c r="BJ287" s="22">
        <v>-5.6512000000000003E-3</v>
      </c>
      <c r="BK287" s="22">
        <v>-4.1083999999999999E-3</v>
      </c>
      <c r="BL287" s="22">
        <v>-2.2939999999999999E-4</v>
      </c>
      <c r="BM287" s="22">
        <v>-7.4197000000000004E-3</v>
      </c>
      <c r="BN287" s="22">
        <v>-2.9503700000000001E-2</v>
      </c>
      <c r="BO287" s="22">
        <v>-1.41034E-2</v>
      </c>
      <c r="BP287" s="22">
        <v>-1.3592399999999999E-2</v>
      </c>
      <c r="BQ287" s="22">
        <v>-4.3568000000000001E-3</v>
      </c>
      <c r="BR287" s="22">
        <v>2.4202999999999998E-3</v>
      </c>
      <c r="BS287" s="22">
        <v>6.6841100000000001E-2</v>
      </c>
      <c r="BT287" s="22">
        <v>8.4770399999999996E-2</v>
      </c>
      <c r="BU287" s="22">
        <v>8.63733E-2</v>
      </c>
      <c r="BV287" s="22">
        <v>7.6808199999999993E-2</v>
      </c>
      <c r="BW287" s="22">
        <v>6.4044000000000004E-2</v>
      </c>
      <c r="BX287" s="22">
        <v>-2.4134099999999999E-2</v>
      </c>
      <c r="BY287" s="22">
        <v>-5.9507600000000001E-2</v>
      </c>
      <c r="BZ287" s="22">
        <v>-5.6207199999999999E-2</v>
      </c>
      <c r="CA287" s="22">
        <v>-7.1253200000000003E-2</v>
      </c>
      <c r="CB287" s="22">
        <v>-5.9957499999999997E-2</v>
      </c>
      <c r="CC287" s="22">
        <v>-4.6522500000000001E-2</v>
      </c>
      <c r="CD287" s="22">
        <v>-4.2793200000000003E-2</v>
      </c>
      <c r="CE287" s="22">
        <v>-3.8156000000000002E-2</v>
      </c>
      <c r="CF287" s="22">
        <v>-2.9552200000000001E-2</v>
      </c>
      <c r="CG287" s="22">
        <v>-1.13404E-2</v>
      </c>
      <c r="CH287" s="22">
        <v>2.429E-4</v>
      </c>
      <c r="CI287" s="22">
        <v>2.1359999999999999E-3</v>
      </c>
      <c r="CJ287" s="22">
        <v>6.6394000000000002E-3</v>
      </c>
      <c r="CK287" s="22">
        <v>8.1200000000000002E-6</v>
      </c>
      <c r="CL287" s="22">
        <v>-2.10738E-2</v>
      </c>
      <c r="CM287" s="22">
        <v>-4.7413000000000004E-3</v>
      </c>
      <c r="CN287" s="22">
        <v>-3.6819999999999999E-3</v>
      </c>
      <c r="CO287" s="22">
        <v>6.1878000000000002E-3</v>
      </c>
      <c r="CP287" s="22">
        <v>1.31839E-2</v>
      </c>
      <c r="CQ287" s="22">
        <v>7.7787800000000004E-2</v>
      </c>
      <c r="CR287" s="22">
        <v>9.5701300000000003E-2</v>
      </c>
      <c r="CS287" s="22">
        <v>9.6800399999999995E-2</v>
      </c>
      <c r="CT287" s="22">
        <v>8.6634500000000003E-2</v>
      </c>
      <c r="CU287" s="22">
        <v>7.3727200000000007E-2</v>
      </c>
      <c r="CV287" s="22">
        <v>-1.4929599999999999E-2</v>
      </c>
      <c r="CW287" s="22">
        <v>-5.0946100000000001E-2</v>
      </c>
      <c r="CX287" s="22">
        <v>-4.87806E-2</v>
      </c>
      <c r="CY287" s="22">
        <v>-6.3519599999999996E-2</v>
      </c>
      <c r="CZ287" s="22">
        <v>-5.2681600000000002E-2</v>
      </c>
      <c r="DA287" s="22">
        <v>-4.0030000000000003E-2</v>
      </c>
      <c r="DB287" s="22">
        <v>-3.6967699999999999E-2</v>
      </c>
      <c r="DC287" s="22">
        <v>-3.2615900000000003E-2</v>
      </c>
      <c r="DD287" s="22">
        <v>-2.4390599999999998E-2</v>
      </c>
      <c r="DE287" s="22">
        <v>-6.0083999999999997E-3</v>
      </c>
      <c r="DF287" s="22">
        <v>6.1370000000000001E-3</v>
      </c>
      <c r="DG287" s="22">
        <v>8.3803999999999997E-3</v>
      </c>
      <c r="DH287" s="22">
        <v>1.35081E-2</v>
      </c>
      <c r="DI287" s="22">
        <v>7.4358999999999996E-3</v>
      </c>
      <c r="DJ287" s="22">
        <v>-1.2644000000000001E-2</v>
      </c>
      <c r="DK287" s="22">
        <v>4.6208000000000004E-3</v>
      </c>
      <c r="DL287" s="22">
        <v>6.2283E-3</v>
      </c>
      <c r="DM287" s="22">
        <v>1.6732500000000001E-2</v>
      </c>
      <c r="DN287" s="22">
        <v>2.3947599999999999E-2</v>
      </c>
      <c r="DO287" s="22">
        <v>8.8734499999999994E-2</v>
      </c>
      <c r="DP287" s="22">
        <v>0.1066323</v>
      </c>
      <c r="DQ287" s="22">
        <v>0.10722760000000001</v>
      </c>
      <c r="DR287" s="22">
        <v>9.6460699999999996E-2</v>
      </c>
      <c r="DS287" s="22">
        <v>8.3410499999999999E-2</v>
      </c>
      <c r="DT287" s="22">
        <v>-5.7250000000000001E-3</v>
      </c>
      <c r="DU287" s="22">
        <v>-4.2384699999999997E-2</v>
      </c>
      <c r="DV287" s="22">
        <v>-4.1354000000000002E-2</v>
      </c>
      <c r="DW287" s="22">
        <v>-5.23536E-2</v>
      </c>
      <c r="DX287" s="22">
        <v>-4.2176400000000003E-2</v>
      </c>
      <c r="DY287" s="22">
        <v>-3.06558E-2</v>
      </c>
      <c r="DZ287" s="22">
        <v>-2.8556600000000001E-2</v>
      </c>
      <c r="EA287" s="22">
        <v>-2.4616800000000001E-2</v>
      </c>
      <c r="EB287" s="22">
        <v>-1.69382E-2</v>
      </c>
      <c r="EC287" s="22">
        <v>1.6902E-3</v>
      </c>
      <c r="ED287" s="22">
        <v>1.4647200000000001E-2</v>
      </c>
      <c r="EE287" s="22">
        <v>1.73963E-2</v>
      </c>
      <c r="EF287" s="22">
        <v>2.3425399999999999E-2</v>
      </c>
      <c r="EG287" s="22">
        <v>1.81605E-2</v>
      </c>
      <c r="EH287" s="22">
        <v>-4.7259999999999999E-4</v>
      </c>
      <c r="EI287" s="22">
        <v>1.81382E-2</v>
      </c>
      <c r="EJ287" s="22">
        <v>2.0537300000000001E-2</v>
      </c>
      <c r="EK287" s="22">
        <v>3.1957300000000001E-2</v>
      </c>
      <c r="EL287" s="22">
        <v>3.9488599999999999E-2</v>
      </c>
      <c r="EM287" s="22">
        <v>0.10453990000000001</v>
      </c>
      <c r="EN287" s="22">
        <v>0.1224148</v>
      </c>
      <c r="EO287" s="22">
        <v>0.1222828</v>
      </c>
      <c r="EP287" s="22">
        <v>0.1106482</v>
      </c>
      <c r="EQ287" s="22">
        <v>9.7391599999999995E-2</v>
      </c>
      <c r="ER287" s="22">
        <v>7.5648E-3</v>
      </c>
      <c r="ES287" s="22">
        <v>-3.0023399999999999E-2</v>
      </c>
      <c r="ET287" s="22">
        <v>-3.0631200000000001E-2</v>
      </c>
      <c r="EU287" s="22">
        <v>73.602959999999996</v>
      </c>
      <c r="EV287" s="22">
        <v>72.61712</v>
      </c>
      <c r="EW287" s="22">
        <v>72.219089999999994</v>
      </c>
      <c r="EX287" s="22">
        <v>70.9863</v>
      </c>
      <c r="EY287" s="22">
        <v>70.796509999999998</v>
      </c>
      <c r="EZ287" s="22">
        <v>71.604849999999999</v>
      </c>
      <c r="FA287" s="22">
        <v>71.604849999999999</v>
      </c>
      <c r="FB287" s="22">
        <v>71.980199999999996</v>
      </c>
      <c r="FC287" s="22">
        <v>75.604389999999995</v>
      </c>
      <c r="FD287" s="22">
        <v>80.052940000000007</v>
      </c>
      <c r="FE287" s="22">
        <v>84.651160000000004</v>
      </c>
      <c r="FF287" s="22">
        <v>86.679469999999995</v>
      </c>
      <c r="FG287" s="22">
        <v>89.067099999999996</v>
      </c>
      <c r="FH287" s="22">
        <v>87.713430000000002</v>
      </c>
      <c r="FI287" s="22">
        <v>87.52364</v>
      </c>
      <c r="FJ287" s="22">
        <v>88.303129999999996</v>
      </c>
      <c r="FK287" s="22">
        <v>88.066569999999999</v>
      </c>
      <c r="FL287" s="22">
        <v>86.491029999999995</v>
      </c>
      <c r="FM287" s="22">
        <v>84.852680000000007</v>
      </c>
      <c r="FN287" s="22">
        <v>79.703490000000002</v>
      </c>
      <c r="FO287" s="22">
        <v>75.729929999999996</v>
      </c>
      <c r="FP287" s="22">
        <v>75.289420000000007</v>
      </c>
      <c r="FQ287" s="22">
        <v>73.896150000000006</v>
      </c>
      <c r="FR287" s="22">
        <v>73.304569999999998</v>
      </c>
      <c r="FS287" s="22">
        <v>0.21706300000000001</v>
      </c>
      <c r="FT287" s="22">
        <v>1.01134E-2</v>
      </c>
      <c r="FU287" s="22">
        <v>1.61881E-2</v>
      </c>
    </row>
    <row r="288" spans="1:177" x14ac:dyDescent="0.3">
      <c r="A288" s="13" t="s">
        <v>226</v>
      </c>
      <c r="B288" s="13" t="s">
        <v>199</v>
      </c>
      <c r="C288" s="13" t="s">
        <v>264</v>
      </c>
      <c r="D288" s="34" t="s">
        <v>253</v>
      </c>
      <c r="E288" s="23" t="s">
        <v>220</v>
      </c>
      <c r="F288" s="23">
        <v>8358</v>
      </c>
      <c r="G288" s="22">
        <v>0.81764950000000003</v>
      </c>
      <c r="H288" s="22">
        <v>0.73071909999999995</v>
      </c>
      <c r="I288" s="22">
        <v>0.67380519999999999</v>
      </c>
      <c r="J288" s="22">
        <v>0.63405029999999996</v>
      </c>
      <c r="K288" s="22">
        <v>0.60821360000000002</v>
      </c>
      <c r="L288" s="22">
        <v>0.62253250000000004</v>
      </c>
      <c r="M288" s="22">
        <v>0.69640420000000003</v>
      </c>
      <c r="N288" s="22">
        <v>0.68928529999999999</v>
      </c>
      <c r="O288" s="22">
        <v>0.6168401</v>
      </c>
      <c r="P288" s="22">
        <v>0.56498789999999999</v>
      </c>
      <c r="Q288" s="22">
        <v>0.54693570000000002</v>
      </c>
      <c r="R288" s="22">
        <v>0.54591529999999999</v>
      </c>
      <c r="S288" s="22">
        <v>0.60522129999999996</v>
      </c>
      <c r="T288" s="22">
        <v>0.66187430000000003</v>
      </c>
      <c r="U288" s="22">
        <v>0.77000190000000002</v>
      </c>
      <c r="V288" s="22">
        <v>0.90816059999999998</v>
      </c>
      <c r="W288" s="22">
        <v>1.0496259999999999</v>
      </c>
      <c r="X288" s="22">
        <v>1.2395240000000001</v>
      </c>
      <c r="Y288" s="22">
        <v>1.375065</v>
      </c>
      <c r="Z288" s="22">
        <v>1.42208</v>
      </c>
      <c r="AA288" s="22">
        <v>1.42083</v>
      </c>
      <c r="AB288" s="22">
        <v>1.3561799999999999</v>
      </c>
      <c r="AC288" s="22">
        <v>1.1694169999999999</v>
      </c>
      <c r="AD288" s="22">
        <v>0.97466370000000002</v>
      </c>
      <c r="AE288" s="22">
        <v>-0.1020191</v>
      </c>
      <c r="AF288" s="22">
        <v>-8.6947800000000006E-2</v>
      </c>
      <c r="AG288" s="22">
        <v>-6.9513400000000003E-2</v>
      </c>
      <c r="AH288" s="22">
        <v>-6.1909499999999999E-2</v>
      </c>
      <c r="AI288" s="22">
        <v>-5.59208E-2</v>
      </c>
      <c r="AJ288" s="22">
        <v>-4.5166199999999997E-2</v>
      </c>
      <c r="AK288" s="22">
        <v>-2.1345200000000002E-2</v>
      </c>
      <c r="AL288" s="22">
        <v>-1.8544499999999998E-2</v>
      </c>
      <c r="AM288" s="22">
        <v>-2.2822800000000001E-2</v>
      </c>
      <c r="AN288" s="22">
        <v>-2.44196E-2</v>
      </c>
      <c r="AO288" s="22">
        <v>-2.7301300000000001E-2</v>
      </c>
      <c r="AP288" s="22">
        <v>-4.2293900000000002E-2</v>
      </c>
      <c r="AQ288" s="22">
        <v>-4.6678999999999998E-2</v>
      </c>
      <c r="AR288" s="22">
        <v>-4.2190999999999999E-2</v>
      </c>
      <c r="AS288" s="22">
        <v>-2.6312499999999999E-2</v>
      </c>
      <c r="AT288" s="22">
        <v>-4.3086600000000003E-2</v>
      </c>
      <c r="AU288" s="22">
        <v>5.2034999999999998E-3</v>
      </c>
      <c r="AV288" s="22">
        <v>2.86748E-2</v>
      </c>
      <c r="AW288" s="22">
        <v>3.7068700000000003E-2</v>
      </c>
      <c r="AX288" s="22">
        <v>2.2791200000000001E-2</v>
      </c>
      <c r="AY288" s="22">
        <v>1.1202699999999999E-2</v>
      </c>
      <c r="AZ288" s="22">
        <v>-5.5070899999999999E-2</v>
      </c>
      <c r="BA288" s="22">
        <v>-8.9824699999999993E-2</v>
      </c>
      <c r="BB288" s="22">
        <v>-8.7704199999999996E-2</v>
      </c>
      <c r="BC288" s="22">
        <v>-8.7827199999999994E-2</v>
      </c>
      <c r="BD288" s="22">
        <v>-7.3907799999999996E-2</v>
      </c>
      <c r="BE288" s="22">
        <v>-5.8071299999999999E-2</v>
      </c>
      <c r="BF288" s="22">
        <v>-5.1873900000000001E-2</v>
      </c>
      <c r="BG288" s="22">
        <v>-4.66559E-2</v>
      </c>
      <c r="BH288" s="22">
        <v>-3.6531500000000001E-2</v>
      </c>
      <c r="BI288" s="22">
        <v>-1.2543500000000001E-2</v>
      </c>
      <c r="BJ288" s="22">
        <v>-8.3117999999999994E-3</v>
      </c>
      <c r="BK288" s="22">
        <v>-1.20833E-2</v>
      </c>
      <c r="BL288" s="22">
        <v>-1.2716699999999999E-2</v>
      </c>
      <c r="BM288" s="22">
        <v>-1.4602E-2</v>
      </c>
      <c r="BN288" s="22">
        <v>-2.81339E-2</v>
      </c>
      <c r="BO288" s="22">
        <v>-3.1013099999999998E-2</v>
      </c>
      <c r="BP288" s="22">
        <v>-2.5536699999999999E-2</v>
      </c>
      <c r="BQ288" s="22">
        <v>-8.3438000000000002E-3</v>
      </c>
      <c r="BR288" s="22">
        <v>-2.4815400000000001E-2</v>
      </c>
      <c r="BS288" s="22">
        <v>2.3661700000000001E-2</v>
      </c>
      <c r="BT288" s="22">
        <v>4.7043700000000001E-2</v>
      </c>
      <c r="BU288" s="22">
        <v>5.3970499999999998E-2</v>
      </c>
      <c r="BV288" s="22">
        <v>3.9180600000000003E-2</v>
      </c>
      <c r="BW288" s="22">
        <v>2.7266800000000001E-2</v>
      </c>
      <c r="BX288" s="22">
        <v>-3.9521300000000002E-2</v>
      </c>
      <c r="BY288" s="22">
        <v>-7.5194200000000003E-2</v>
      </c>
      <c r="BZ288" s="22">
        <v>-7.4918100000000001E-2</v>
      </c>
      <c r="CA288" s="22">
        <v>-7.7997999999999998E-2</v>
      </c>
      <c r="CB288" s="22">
        <v>-6.4876199999999995E-2</v>
      </c>
      <c r="CC288" s="22">
        <v>-5.0146499999999997E-2</v>
      </c>
      <c r="CD288" s="22">
        <v>-4.4923200000000003E-2</v>
      </c>
      <c r="CE288" s="22">
        <v>-4.0238999999999997E-2</v>
      </c>
      <c r="CF288" s="22">
        <v>-3.0551100000000001E-2</v>
      </c>
      <c r="CG288" s="22">
        <v>-6.4475000000000001E-3</v>
      </c>
      <c r="CH288" s="22">
        <v>-1.2247E-3</v>
      </c>
      <c r="CI288" s="22">
        <v>-4.6452000000000004E-3</v>
      </c>
      <c r="CJ288" s="22">
        <v>-4.6112999999999996E-3</v>
      </c>
      <c r="CK288" s="22">
        <v>-5.8063999999999998E-3</v>
      </c>
      <c r="CL288" s="22">
        <v>-1.8326700000000001E-2</v>
      </c>
      <c r="CM288" s="22">
        <v>-2.0162900000000001E-2</v>
      </c>
      <c r="CN288" s="22">
        <v>-1.4001899999999999E-2</v>
      </c>
      <c r="CO288" s="22">
        <v>4.1013000000000004E-3</v>
      </c>
      <c r="CP288" s="22">
        <v>-1.2160799999999999E-2</v>
      </c>
      <c r="CQ288" s="22">
        <v>3.64458E-2</v>
      </c>
      <c r="CR288" s="22">
        <v>5.9766E-2</v>
      </c>
      <c r="CS288" s="22">
        <v>6.5676700000000005E-2</v>
      </c>
      <c r="CT288" s="22">
        <v>5.0531800000000002E-2</v>
      </c>
      <c r="CU288" s="22">
        <v>3.8392599999999999E-2</v>
      </c>
      <c r="CV288" s="22">
        <v>-2.8751700000000002E-2</v>
      </c>
      <c r="CW288" s="22">
        <v>-6.50612E-2</v>
      </c>
      <c r="CX288" s="22">
        <v>-6.6062499999999996E-2</v>
      </c>
      <c r="CY288" s="22">
        <v>-6.8168800000000002E-2</v>
      </c>
      <c r="CZ288" s="22">
        <v>-5.5844699999999997E-2</v>
      </c>
      <c r="DA288" s="22">
        <v>-4.2221799999999997E-2</v>
      </c>
      <c r="DB288" s="22">
        <v>-3.7972600000000002E-2</v>
      </c>
      <c r="DC288" s="22">
        <v>-3.3822199999999997E-2</v>
      </c>
      <c r="DD288" s="22">
        <v>-2.4570700000000001E-2</v>
      </c>
      <c r="DE288" s="22">
        <v>-3.5149999999999998E-4</v>
      </c>
      <c r="DF288" s="22">
        <v>5.8624000000000002E-3</v>
      </c>
      <c r="DG288" s="22">
        <v>2.7929999999999999E-3</v>
      </c>
      <c r="DH288" s="22">
        <v>3.4941E-3</v>
      </c>
      <c r="DI288" s="22">
        <v>2.9891000000000002E-3</v>
      </c>
      <c r="DJ288" s="22">
        <v>-8.5194999999999993E-3</v>
      </c>
      <c r="DK288" s="22">
        <v>-9.3127000000000001E-3</v>
      </c>
      <c r="DL288" s="22">
        <v>-2.4670999999999998E-3</v>
      </c>
      <c r="DM288" s="22">
        <v>1.6546399999999999E-2</v>
      </c>
      <c r="DN288" s="22">
        <v>4.9379999999999997E-4</v>
      </c>
      <c r="DO288" s="22">
        <v>4.92299E-2</v>
      </c>
      <c r="DP288" s="22">
        <v>7.2488300000000006E-2</v>
      </c>
      <c r="DQ288" s="22">
        <v>7.7382900000000004E-2</v>
      </c>
      <c r="DR288" s="22">
        <v>6.1883000000000001E-2</v>
      </c>
      <c r="DS288" s="22">
        <v>4.95185E-2</v>
      </c>
      <c r="DT288" s="22">
        <v>-1.7982100000000001E-2</v>
      </c>
      <c r="DU288" s="22">
        <v>-5.4928299999999999E-2</v>
      </c>
      <c r="DV288" s="22">
        <v>-5.7206899999999998E-2</v>
      </c>
      <c r="DW288" s="22">
        <v>-5.3976900000000001E-2</v>
      </c>
      <c r="DX288" s="22">
        <v>-4.2804700000000001E-2</v>
      </c>
      <c r="DY288" s="22">
        <v>-3.07797E-2</v>
      </c>
      <c r="DZ288" s="22">
        <v>-2.7936900000000001E-2</v>
      </c>
      <c r="EA288" s="22">
        <v>-2.4557200000000001E-2</v>
      </c>
      <c r="EB288" s="22">
        <v>-1.5935899999999999E-2</v>
      </c>
      <c r="EC288" s="22">
        <v>8.4501000000000003E-3</v>
      </c>
      <c r="ED288" s="22">
        <v>1.6095100000000001E-2</v>
      </c>
      <c r="EE288" s="22">
        <v>1.3532499999999999E-2</v>
      </c>
      <c r="EF288" s="22">
        <v>1.5197E-2</v>
      </c>
      <c r="EG288" s="22">
        <v>1.5688500000000001E-2</v>
      </c>
      <c r="EH288" s="22">
        <v>5.6404999999999997E-3</v>
      </c>
      <c r="EI288" s="22">
        <v>6.3531999999999998E-3</v>
      </c>
      <c r="EJ288" s="22">
        <v>1.4187200000000001E-2</v>
      </c>
      <c r="EK288" s="22">
        <v>3.4515200000000003E-2</v>
      </c>
      <c r="EL288" s="22">
        <v>1.8765E-2</v>
      </c>
      <c r="EM288" s="22">
        <v>6.7688100000000001E-2</v>
      </c>
      <c r="EN288" s="22">
        <v>9.0857300000000002E-2</v>
      </c>
      <c r="EO288" s="22">
        <v>9.4284800000000002E-2</v>
      </c>
      <c r="EP288" s="22">
        <v>7.8272400000000006E-2</v>
      </c>
      <c r="EQ288" s="22">
        <v>6.5582600000000005E-2</v>
      </c>
      <c r="ER288" s="22">
        <v>-2.4325000000000002E-3</v>
      </c>
      <c r="ES288" s="22">
        <v>-4.0297800000000002E-2</v>
      </c>
      <c r="ET288" s="22">
        <v>-4.4420800000000003E-2</v>
      </c>
      <c r="EU288" s="22">
        <v>74.020439999999994</v>
      </c>
      <c r="EV288" s="22">
        <v>73.040880000000001</v>
      </c>
      <c r="EW288" s="22">
        <v>73.040880000000001</v>
      </c>
      <c r="EX288" s="22">
        <v>72.979560000000006</v>
      </c>
      <c r="EY288" s="22">
        <v>72</v>
      </c>
      <c r="EZ288" s="22">
        <v>72.020439999999994</v>
      </c>
      <c r="FA288" s="22">
        <v>72.020439999999994</v>
      </c>
      <c r="FB288" s="22">
        <v>71.979560000000006</v>
      </c>
      <c r="FC288" s="22">
        <v>74.020439999999994</v>
      </c>
      <c r="FD288" s="22">
        <v>76.102209999999999</v>
      </c>
      <c r="FE288" s="22">
        <v>81.102209999999999</v>
      </c>
      <c r="FF288" s="22">
        <v>83.143100000000004</v>
      </c>
      <c r="FG288" s="22">
        <v>85.122649999999993</v>
      </c>
      <c r="FH288" s="22">
        <v>84.183980000000005</v>
      </c>
      <c r="FI288" s="22">
        <v>83.204419999999999</v>
      </c>
      <c r="FJ288" s="22">
        <v>85.163529999999994</v>
      </c>
      <c r="FK288" s="22">
        <v>86.102209999999999</v>
      </c>
      <c r="FL288" s="22">
        <v>84.143100000000004</v>
      </c>
      <c r="FM288" s="22">
        <v>84.081770000000006</v>
      </c>
      <c r="FN288" s="22">
        <v>78.163529999999994</v>
      </c>
      <c r="FO288" s="22">
        <v>74.204419999999999</v>
      </c>
      <c r="FP288" s="22">
        <v>74.143100000000004</v>
      </c>
      <c r="FQ288" s="22">
        <v>73.163529999999994</v>
      </c>
      <c r="FR288" s="22">
        <v>72.183980000000005</v>
      </c>
      <c r="FS288" s="22">
        <v>0.26842490000000002</v>
      </c>
      <c r="FT288" s="22">
        <v>1.23293E-2</v>
      </c>
      <c r="FU288" s="22">
        <v>1.87447E-2</v>
      </c>
    </row>
    <row r="289" spans="1:178" x14ac:dyDescent="0.3">
      <c r="A289" s="13" t="s">
        <v>226</v>
      </c>
      <c r="B289" s="13" t="s">
        <v>199</v>
      </c>
      <c r="C289" s="13" t="s">
        <v>264</v>
      </c>
      <c r="D289" s="34" t="s">
        <v>253</v>
      </c>
      <c r="E289" s="23" t="s">
        <v>221</v>
      </c>
      <c r="F289" s="23">
        <v>5559</v>
      </c>
      <c r="G289" s="22">
        <v>0.99646950000000001</v>
      </c>
      <c r="H289" s="22">
        <v>0.89192289999999996</v>
      </c>
      <c r="I289" s="22">
        <v>0.80482889999999996</v>
      </c>
      <c r="J289" s="22">
        <v>0.75811150000000005</v>
      </c>
      <c r="K289" s="22">
        <v>0.7291782</v>
      </c>
      <c r="L289" s="22">
        <v>0.75177000000000005</v>
      </c>
      <c r="M289" s="22">
        <v>0.81328440000000002</v>
      </c>
      <c r="N289" s="22">
        <v>0.77354100000000003</v>
      </c>
      <c r="O289" s="22">
        <v>0.6952043</v>
      </c>
      <c r="P289" s="22">
        <v>0.59634140000000002</v>
      </c>
      <c r="Q289" s="22">
        <v>0.55692169999999996</v>
      </c>
      <c r="R289" s="22">
        <v>0.59738029999999998</v>
      </c>
      <c r="S289" s="22">
        <v>0.72959289999999999</v>
      </c>
      <c r="T289" s="22">
        <v>0.8440955</v>
      </c>
      <c r="U289" s="22">
        <v>1.0316259999999999</v>
      </c>
      <c r="V289" s="22">
        <v>1.3039639999999999</v>
      </c>
      <c r="W289" s="22">
        <v>1.535385</v>
      </c>
      <c r="X289" s="22">
        <v>1.775237</v>
      </c>
      <c r="Y289" s="22">
        <v>1.9034789999999999</v>
      </c>
      <c r="Z289" s="22">
        <v>1.9150739999999999</v>
      </c>
      <c r="AA289" s="22">
        <v>1.8718859999999999</v>
      </c>
      <c r="AB289" s="22">
        <v>1.764175</v>
      </c>
      <c r="AC289" s="22">
        <v>1.5301670000000001</v>
      </c>
      <c r="AD289" s="22">
        <v>1.2937289999999999</v>
      </c>
      <c r="AE289" s="22">
        <v>-9.05532E-2</v>
      </c>
      <c r="AF289" s="22">
        <v>-8.1899600000000003E-2</v>
      </c>
      <c r="AG289" s="22">
        <v>-6.7353800000000005E-2</v>
      </c>
      <c r="AH289" s="22">
        <v>-6.3928100000000002E-2</v>
      </c>
      <c r="AI289" s="22">
        <v>-5.9070200000000003E-2</v>
      </c>
      <c r="AJ289" s="22">
        <v>-5.0213500000000001E-2</v>
      </c>
      <c r="AK289" s="22">
        <v>-4.1853500000000002E-2</v>
      </c>
      <c r="AL289" s="22">
        <v>-2.1550400000000001E-2</v>
      </c>
      <c r="AM289" s="22">
        <v>-1.13133E-2</v>
      </c>
      <c r="AN289" s="22">
        <v>-3.8443000000000001E-3</v>
      </c>
      <c r="AO289" s="22">
        <v>-2.05656E-2</v>
      </c>
      <c r="AP289" s="22">
        <v>-5.8786699999999997E-2</v>
      </c>
      <c r="AQ289" s="22">
        <v>-1.9587899999999998E-2</v>
      </c>
      <c r="AR289" s="22">
        <v>-2.9565500000000002E-2</v>
      </c>
      <c r="AS289" s="22">
        <v>-3.46541E-2</v>
      </c>
      <c r="AT289" s="22">
        <v>7.5037999999999997E-3</v>
      </c>
      <c r="AU289" s="22">
        <v>9.5925300000000005E-2</v>
      </c>
      <c r="AV289" s="22">
        <v>0.1047228</v>
      </c>
      <c r="AW289" s="22">
        <v>9.8430100000000006E-2</v>
      </c>
      <c r="AX289" s="22">
        <v>0.10130749999999999</v>
      </c>
      <c r="AY289" s="22">
        <v>8.8622599999999996E-2</v>
      </c>
      <c r="AZ289" s="22">
        <v>-3.0616899999999999E-2</v>
      </c>
      <c r="BA289" s="22">
        <v>-6.3723799999999997E-2</v>
      </c>
      <c r="BB289" s="22">
        <v>-5.1581700000000001E-2</v>
      </c>
      <c r="BC289" s="22">
        <v>-7.2831800000000002E-2</v>
      </c>
      <c r="BD289" s="22">
        <v>-6.4596899999999999E-2</v>
      </c>
      <c r="BE289" s="22">
        <v>-5.1582299999999998E-2</v>
      </c>
      <c r="BF289" s="22">
        <v>-4.9350600000000001E-2</v>
      </c>
      <c r="BG289" s="22">
        <v>-4.4756200000000003E-2</v>
      </c>
      <c r="BH289" s="22">
        <v>-3.6850399999999998E-2</v>
      </c>
      <c r="BI289" s="22">
        <v>-2.7798300000000001E-2</v>
      </c>
      <c r="BJ289" s="22">
        <v>-6.8208000000000001E-3</v>
      </c>
      <c r="BK289" s="22">
        <v>4.3636999999999999E-3</v>
      </c>
      <c r="BL289" s="22">
        <v>1.36344E-2</v>
      </c>
      <c r="BM289" s="22">
        <v>-1.7958E-3</v>
      </c>
      <c r="BN289" s="22">
        <v>-3.7065300000000002E-2</v>
      </c>
      <c r="BO289" s="22">
        <v>4.7194999999999997E-3</v>
      </c>
      <c r="BP289" s="22">
        <v>-3.9810999999999996E-3</v>
      </c>
      <c r="BQ289" s="22">
        <v>-7.7904999999999997E-3</v>
      </c>
      <c r="BR289" s="22">
        <v>3.5072800000000001E-2</v>
      </c>
      <c r="BS289" s="22">
        <v>0.12413299999999999</v>
      </c>
      <c r="BT289" s="22">
        <v>0.13298219999999999</v>
      </c>
      <c r="BU289" s="22">
        <v>0.1263398</v>
      </c>
      <c r="BV289" s="22">
        <v>0.12689339999999999</v>
      </c>
      <c r="BW289" s="22">
        <v>0.1138446</v>
      </c>
      <c r="BX289" s="22">
        <v>-6.9655000000000003E-3</v>
      </c>
      <c r="BY289" s="22">
        <v>-4.1964799999999997E-2</v>
      </c>
      <c r="BZ289" s="22">
        <v>-3.2861399999999999E-2</v>
      </c>
      <c r="CA289" s="22">
        <v>-6.0558000000000001E-2</v>
      </c>
      <c r="CB289" s="22">
        <v>-5.2613100000000003E-2</v>
      </c>
      <c r="CC289" s="22">
        <v>-4.0659000000000001E-2</v>
      </c>
      <c r="CD289" s="22">
        <v>-3.9254200000000003E-2</v>
      </c>
      <c r="CE289" s="22">
        <v>-3.4842400000000003E-2</v>
      </c>
      <c r="CF289" s="22">
        <v>-2.75952E-2</v>
      </c>
      <c r="CG289" s="22">
        <v>-1.8063599999999999E-2</v>
      </c>
      <c r="CH289" s="22">
        <v>3.3809000000000001E-3</v>
      </c>
      <c r="CI289" s="22">
        <v>1.5221500000000001E-2</v>
      </c>
      <c r="CJ289" s="22">
        <v>2.5740099999999998E-2</v>
      </c>
      <c r="CK289" s="22">
        <v>1.1204E-2</v>
      </c>
      <c r="CL289" s="22">
        <v>-2.2021099999999998E-2</v>
      </c>
      <c r="CM289" s="22">
        <v>2.15547E-2</v>
      </c>
      <c r="CN289" s="22">
        <v>1.37386E-2</v>
      </c>
      <c r="CO289" s="22">
        <v>1.0815099999999999E-2</v>
      </c>
      <c r="CP289" s="22">
        <v>5.4167E-2</v>
      </c>
      <c r="CQ289" s="22">
        <v>0.14366950000000001</v>
      </c>
      <c r="CR289" s="22">
        <v>0.15255460000000001</v>
      </c>
      <c r="CS289" s="22">
        <v>0.14566999999999999</v>
      </c>
      <c r="CT289" s="22">
        <v>0.1446141</v>
      </c>
      <c r="CU289" s="22">
        <v>0.13131329999999999</v>
      </c>
      <c r="CV289" s="22">
        <v>9.4154000000000009E-3</v>
      </c>
      <c r="CW289" s="22">
        <v>-2.6894600000000001E-2</v>
      </c>
      <c r="CX289" s="22">
        <v>-1.9895800000000002E-2</v>
      </c>
      <c r="CY289" s="22">
        <v>-4.8284199999999999E-2</v>
      </c>
      <c r="CZ289" s="22">
        <v>-4.06293E-2</v>
      </c>
      <c r="DA289" s="22">
        <v>-2.9735600000000001E-2</v>
      </c>
      <c r="DB289" s="22">
        <v>-2.91579E-2</v>
      </c>
      <c r="DC289" s="22">
        <v>-2.4928700000000002E-2</v>
      </c>
      <c r="DD289" s="22">
        <v>-1.8339999999999999E-2</v>
      </c>
      <c r="DE289" s="22">
        <v>-8.3289999999999996E-3</v>
      </c>
      <c r="DF289" s="22">
        <v>1.35826E-2</v>
      </c>
      <c r="DG289" s="22">
        <v>2.60793E-2</v>
      </c>
      <c r="DH289" s="22">
        <v>3.7845900000000002E-2</v>
      </c>
      <c r="DI289" s="22">
        <v>2.42039E-2</v>
      </c>
      <c r="DJ289" s="22">
        <v>-6.9768E-3</v>
      </c>
      <c r="DK289" s="22">
        <v>3.8389899999999998E-2</v>
      </c>
      <c r="DL289" s="22">
        <v>3.1458300000000002E-2</v>
      </c>
      <c r="DM289" s="22">
        <v>2.9420700000000001E-2</v>
      </c>
      <c r="DN289" s="22">
        <v>7.3261199999999999E-2</v>
      </c>
      <c r="DO289" s="22">
        <v>0.16320609999999999</v>
      </c>
      <c r="DP289" s="22">
        <v>0.1721269</v>
      </c>
      <c r="DQ289" s="22">
        <v>0.16500010000000001</v>
      </c>
      <c r="DR289" s="22">
        <v>0.1623348</v>
      </c>
      <c r="DS289" s="22">
        <v>0.148782</v>
      </c>
      <c r="DT289" s="22">
        <v>2.5796300000000001E-2</v>
      </c>
      <c r="DU289" s="22">
        <v>-1.1824299999999999E-2</v>
      </c>
      <c r="DV289" s="22">
        <v>-6.9300999999999998E-3</v>
      </c>
      <c r="DW289" s="22">
        <v>-3.0562700000000002E-2</v>
      </c>
      <c r="DX289" s="22">
        <v>-2.3326599999999999E-2</v>
      </c>
      <c r="DY289" s="22">
        <v>-1.39641E-2</v>
      </c>
      <c r="DZ289" s="22">
        <v>-1.4580299999999999E-2</v>
      </c>
      <c r="EA289" s="22">
        <v>-1.0614699999999999E-2</v>
      </c>
      <c r="EB289" s="22">
        <v>-4.9769000000000002E-3</v>
      </c>
      <c r="EC289" s="22">
        <v>5.7261999999999999E-3</v>
      </c>
      <c r="ED289" s="22">
        <v>2.8312199999999999E-2</v>
      </c>
      <c r="EE289" s="22">
        <v>4.1756300000000003E-2</v>
      </c>
      <c r="EF289" s="22">
        <v>5.5324600000000002E-2</v>
      </c>
      <c r="EG289" s="22">
        <v>4.2973699999999997E-2</v>
      </c>
      <c r="EH289" s="22">
        <v>1.47446E-2</v>
      </c>
      <c r="EI289" s="22">
        <v>6.2697299999999997E-2</v>
      </c>
      <c r="EJ289" s="22">
        <v>5.7042700000000002E-2</v>
      </c>
      <c r="EK289" s="22">
        <v>5.62842E-2</v>
      </c>
      <c r="EL289" s="22">
        <v>0.1008303</v>
      </c>
      <c r="EM289" s="22">
        <v>0.19141369999999999</v>
      </c>
      <c r="EN289" s="22">
        <v>0.20038629999999999</v>
      </c>
      <c r="EO289" s="22">
        <v>0.19290979999999999</v>
      </c>
      <c r="EP289" s="22">
        <v>0.1879207</v>
      </c>
      <c r="EQ289" s="22">
        <v>0.17400399999999999</v>
      </c>
      <c r="ER289" s="22">
        <v>4.9447699999999997E-2</v>
      </c>
      <c r="ES289" s="22">
        <v>9.9346999999999994E-3</v>
      </c>
      <c r="ET289" s="22">
        <v>1.1790200000000001E-2</v>
      </c>
      <c r="EU289" s="22">
        <v>72.976489999999998</v>
      </c>
      <c r="EV289" s="22">
        <v>71.981200000000001</v>
      </c>
      <c r="EW289" s="22">
        <v>70.985889999999998</v>
      </c>
      <c r="EX289" s="22">
        <v>67.9953</v>
      </c>
      <c r="EY289" s="22">
        <v>68.990600000000001</v>
      </c>
      <c r="EZ289" s="22">
        <v>70.981200000000001</v>
      </c>
      <c r="FA289" s="22">
        <v>70.981200000000001</v>
      </c>
      <c r="FB289" s="22">
        <v>71.981200000000001</v>
      </c>
      <c r="FC289" s="22">
        <v>77.981200000000001</v>
      </c>
      <c r="FD289" s="22">
        <v>85.981200000000001</v>
      </c>
      <c r="FE289" s="22">
        <v>89.976489999999998</v>
      </c>
      <c r="FF289" s="22">
        <v>91.985900000000001</v>
      </c>
      <c r="FG289" s="22">
        <v>94.985900000000001</v>
      </c>
      <c r="FH289" s="22">
        <v>93.009399999999999</v>
      </c>
      <c r="FI289" s="22">
        <v>94.0047</v>
      </c>
      <c r="FJ289" s="22">
        <v>93.014099999999999</v>
      </c>
      <c r="FK289" s="22">
        <v>91.014099999999999</v>
      </c>
      <c r="FL289" s="22">
        <v>90.014099999999999</v>
      </c>
      <c r="FM289" s="22">
        <v>86.009399999999999</v>
      </c>
      <c r="FN289" s="22">
        <v>82.014099999999999</v>
      </c>
      <c r="FO289" s="22">
        <v>78.018799999999999</v>
      </c>
      <c r="FP289" s="22">
        <v>77.009399999999999</v>
      </c>
      <c r="FQ289" s="22">
        <v>74.9953</v>
      </c>
      <c r="FR289" s="22">
        <v>74.985900000000001</v>
      </c>
      <c r="FS289" s="22">
        <v>0.36105019999999999</v>
      </c>
      <c r="FT289" s="22">
        <v>1.7143200000000001E-2</v>
      </c>
      <c r="FU289" s="22">
        <v>2.9132100000000001E-2</v>
      </c>
    </row>
    <row r="290" spans="1:178" x14ac:dyDescent="0.3">
      <c r="A290" s="13" t="s">
        <v>226</v>
      </c>
      <c r="B290" s="13" t="s">
        <v>0</v>
      </c>
      <c r="C290" s="13" t="s">
        <v>269</v>
      </c>
      <c r="D290" s="34" t="s">
        <v>230</v>
      </c>
      <c r="E290" s="23" t="s">
        <v>219</v>
      </c>
      <c r="F290" s="23">
        <v>592</v>
      </c>
      <c r="G290" s="22">
        <v>0.43900109999999998</v>
      </c>
      <c r="H290" s="22">
        <v>0.36893530000000002</v>
      </c>
      <c r="I290" s="22">
        <v>0.37444450000000001</v>
      </c>
      <c r="J290" s="22">
        <v>0.35325839999999997</v>
      </c>
      <c r="K290" s="22">
        <v>0.36430960000000001</v>
      </c>
      <c r="L290" s="22">
        <v>0.3835751</v>
      </c>
      <c r="M290" s="22">
        <v>0.44444030000000001</v>
      </c>
      <c r="N290" s="22">
        <v>0.2296754</v>
      </c>
      <c r="O290" s="22">
        <v>-0.17819489999999999</v>
      </c>
      <c r="P290" s="22">
        <v>-0.61250320000000003</v>
      </c>
      <c r="Q290" s="22">
        <v>-1.0026649999999999</v>
      </c>
      <c r="R290" s="22">
        <v>-1.2579290000000001</v>
      </c>
      <c r="S290" s="22">
        <v>-1.419041</v>
      </c>
      <c r="T290" s="22">
        <v>-1.439737</v>
      </c>
      <c r="U290" s="22">
        <v>-1.2463299999999999</v>
      </c>
      <c r="V290" s="22">
        <v>-1.0199069999999999</v>
      </c>
      <c r="W290" s="22">
        <v>-0.53138050000000003</v>
      </c>
      <c r="X290" s="22">
        <v>8.3557999999999993E-2</v>
      </c>
      <c r="Y290" s="22">
        <v>0.48749989999999999</v>
      </c>
      <c r="Z290" s="22">
        <v>0.67704350000000002</v>
      </c>
      <c r="AA290" s="22">
        <v>0.70772889999999999</v>
      </c>
      <c r="AB290" s="22">
        <v>0.66356020000000004</v>
      </c>
      <c r="AC290" s="22">
        <v>0.58049300000000004</v>
      </c>
      <c r="AD290" s="22">
        <v>0.55810499999999996</v>
      </c>
      <c r="AE290" s="22">
        <v>-0.16475490000000001</v>
      </c>
      <c r="AF290" s="22">
        <v>-0.19686709999999999</v>
      </c>
      <c r="AG290" s="22">
        <v>-0.15672610000000001</v>
      </c>
      <c r="AH290" s="22">
        <v>-0.14216119999999999</v>
      </c>
      <c r="AI290" s="22">
        <v>-0.14139270000000001</v>
      </c>
      <c r="AJ290" s="22">
        <v>-0.13260530000000001</v>
      </c>
      <c r="AK290" s="22">
        <v>-0.1101121</v>
      </c>
      <c r="AL290" s="22">
        <v>-0.1203061</v>
      </c>
      <c r="AM290" s="22">
        <v>-0.17640420000000001</v>
      </c>
      <c r="AN290" s="22">
        <v>-0.19092770000000001</v>
      </c>
      <c r="AO290" s="22">
        <v>-0.19386249999999999</v>
      </c>
      <c r="AP290" s="22">
        <v>-0.2030747</v>
      </c>
      <c r="AQ290" s="22">
        <v>-0.1657711</v>
      </c>
      <c r="AR290" s="22">
        <v>-0.13066659999999999</v>
      </c>
      <c r="AS290" s="22">
        <v>-0.12055730000000001</v>
      </c>
      <c r="AT290" s="22">
        <v>-0.14360780000000001</v>
      </c>
      <c r="AU290" s="22">
        <v>-0.18895919999999999</v>
      </c>
      <c r="AV290" s="22">
        <v>-0.1676348</v>
      </c>
      <c r="AW290" s="22">
        <v>-0.22061320000000001</v>
      </c>
      <c r="AX290" s="22">
        <v>-0.2195077</v>
      </c>
      <c r="AY290" s="22">
        <v>-0.21235609999999999</v>
      </c>
      <c r="AZ290" s="22">
        <v>-0.19970099999999999</v>
      </c>
      <c r="BA290" s="22">
        <v>-0.1605859</v>
      </c>
      <c r="BB290" s="22">
        <v>-0.1001208</v>
      </c>
      <c r="BC290" s="22">
        <v>-0.1252682</v>
      </c>
      <c r="BD290" s="22">
        <v>-0.15172949999999999</v>
      </c>
      <c r="BE290" s="22">
        <v>-0.1239001</v>
      </c>
      <c r="BF290" s="22">
        <v>-0.1115462</v>
      </c>
      <c r="BG290" s="22">
        <v>-0.1087207</v>
      </c>
      <c r="BH290" s="22">
        <v>-0.1018713</v>
      </c>
      <c r="BI290" s="22">
        <v>-7.7713599999999994E-2</v>
      </c>
      <c r="BJ290" s="22">
        <v>-8.8264700000000001E-2</v>
      </c>
      <c r="BK290" s="22">
        <v>-0.13113320000000001</v>
      </c>
      <c r="BL290" s="22">
        <v>-0.1316746</v>
      </c>
      <c r="BM290" s="22">
        <v>-0.12086959999999999</v>
      </c>
      <c r="BN290" s="22">
        <v>-0.1184854</v>
      </c>
      <c r="BO290" s="22">
        <v>-8.3834699999999998E-2</v>
      </c>
      <c r="BP290" s="22">
        <v>-5.9955599999999998E-2</v>
      </c>
      <c r="BQ290" s="22">
        <v>-6.2020699999999998E-2</v>
      </c>
      <c r="BR290" s="22">
        <v>-9.8747399999999999E-2</v>
      </c>
      <c r="BS290" s="22">
        <v>-0.15222240000000001</v>
      </c>
      <c r="BT290" s="22">
        <v>-0.13127</v>
      </c>
      <c r="BU290" s="22">
        <v>-0.17950869999999999</v>
      </c>
      <c r="BV290" s="22">
        <v>-0.18132210000000001</v>
      </c>
      <c r="BW290" s="22">
        <v>-0.17510700000000001</v>
      </c>
      <c r="BX290" s="22">
        <v>-0.16242880000000001</v>
      </c>
      <c r="BY290" s="22">
        <v>-0.12470729999999999</v>
      </c>
      <c r="BZ290" s="22">
        <v>-5.9996599999999997E-2</v>
      </c>
      <c r="CA290" s="22">
        <v>-9.7919900000000004E-2</v>
      </c>
      <c r="CB290" s="22">
        <v>-0.1204673</v>
      </c>
      <c r="CC290" s="22">
        <v>-0.101165</v>
      </c>
      <c r="CD290" s="22">
        <v>-9.03423E-2</v>
      </c>
      <c r="CE290" s="22">
        <v>-8.6092199999999994E-2</v>
      </c>
      <c r="CF290" s="22">
        <v>-8.0585000000000004E-2</v>
      </c>
      <c r="CG290" s="22">
        <v>-5.5274499999999997E-2</v>
      </c>
      <c r="CH290" s="22">
        <v>-6.6072900000000004E-2</v>
      </c>
      <c r="CI290" s="22">
        <v>-9.9778699999999998E-2</v>
      </c>
      <c r="CJ290" s="22">
        <v>-9.0636099999999997E-2</v>
      </c>
      <c r="CK290" s="22">
        <v>-7.03149E-2</v>
      </c>
      <c r="CL290" s="22">
        <v>-5.98992E-2</v>
      </c>
      <c r="CM290" s="22">
        <v>-2.70858E-2</v>
      </c>
      <c r="CN290" s="22">
        <v>-1.0981400000000001E-2</v>
      </c>
      <c r="CO290" s="22">
        <v>-2.1478400000000002E-2</v>
      </c>
      <c r="CP290" s="22">
        <v>-6.7677299999999996E-2</v>
      </c>
      <c r="CQ290" s="22">
        <v>-0.12677849999999999</v>
      </c>
      <c r="CR290" s="22">
        <v>-0.10608380000000001</v>
      </c>
      <c r="CS290" s="22">
        <v>-0.1510399</v>
      </c>
      <c r="CT290" s="22">
        <v>-0.15487490000000001</v>
      </c>
      <c r="CU290" s="22">
        <v>-0.1493083</v>
      </c>
      <c r="CV290" s="22">
        <v>-0.13661419999999999</v>
      </c>
      <c r="CW290" s="22">
        <v>-9.9857799999999997E-2</v>
      </c>
      <c r="CX290" s="22">
        <v>-3.2206699999999998E-2</v>
      </c>
      <c r="CY290" s="22">
        <v>-7.0571499999999995E-2</v>
      </c>
      <c r="CZ290" s="22">
        <v>-8.9205199999999998E-2</v>
      </c>
      <c r="DA290" s="22">
        <v>-7.8429799999999994E-2</v>
      </c>
      <c r="DB290" s="22">
        <v>-6.9138400000000003E-2</v>
      </c>
      <c r="DC290" s="22">
        <v>-6.3463699999999998E-2</v>
      </c>
      <c r="DD290" s="22">
        <v>-5.9298700000000003E-2</v>
      </c>
      <c r="DE290" s="22">
        <v>-3.2835400000000001E-2</v>
      </c>
      <c r="DF290" s="22">
        <v>-4.3881099999999999E-2</v>
      </c>
      <c r="DG290" s="22">
        <v>-6.8424200000000004E-2</v>
      </c>
      <c r="DH290" s="22">
        <v>-4.9597599999999999E-2</v>
      </c>
      <c r="DI290" s="22">
        <v>-1.9760199999999999E-2</v>
      </c>
      <c r="DJ290" s="22">
        <v>-1.3129000000000001E-3</v>
      </c>
      <c r="DK290" s="22">
        <v>2.9663100000000001E-2</v>
      </c>
      <c r="DL290" s="22">
        <v>3.79928E-2</v>
      </c>
      <c r="DM290" s="22">
        <v>1.9063799999999999E-2</v>
      </c>
      <c r="DN290" s="22">
        <v>-3.6607099999999997E-2</v>
      </c>
      <c r="DO290" s="22">
        <v>-0.1013346</v>
      </c>
      <c r="DP290" s="22">
        <v>-8.08976E-2</v>
      </c>
      <c r="DQ290" s="22">
        <v>-0.122571</v>
      </c>
      <c r="DR290" s="22">
        <v>-0.12842770000000001</v>
      </c>
      <c r="DS290" s="22">
        <v>-0.1235097</v>
      </c>
      <c r="DT290" s="22">
        <v>-0.1107996</v>
      </c>
      <c r="DU290" s="22">
        <v>-7.5008400000000003E-2</v>
      </c>
      <c r="DV290" s="22">
        <v>-4.4168000000000002E-3</v>
      </c>
      <c r="DW290" s="22">
        <v>-3.1084799999999999E-2</v>
      </c>
      <c r="DX290" s="22">
        <v>-4.4067599999999998E-2</v>
      </c>
      <c r="DY290" s="22">
        <v>-4.56038E-2</v>
      </c>
      <c r="DZ290" s="22">
        <v>-3.8523300000000003E-2</v>
      </c>
      <c r="EA290" s="22">
        <v>-3.0791599999999999E-2</v>
      </c>
      <c r="EB290" s="22">
        <v>-2.8564699999999998E-2</v>
      </c>
      <c r="EC290" s="22">
        <v>-4.3679999999999999E-4</v>
      </c>
      <c r="ED290" s="22">
        <v>-1.18397E-2</v>
      </c>
      <c r="EE290" s="22">
        <v>-2.3153300000000002E-2</v>
      </c>
      <c r="EF290" s="22">
        <v>9.6554999999999992E-3</v>
      </c>
      <c r="EG290" s="22">
        <v>5.3232700000000001E-2</v>
      </c>
      <c r="EH290" s="22">
        <v>8.3276299999999998E-2</v>
      </c>
      <c r="EI290" s="22">
        <v>0.11159959999999999</v>
      </c>
      <c r="EJ290" s="22">
        <v>0.1087038</v>
      </c>
      <c r="EK290" s="22">
        <v>7.76004E-2</v>
      </c>
      <c r="EL290" s="22">
        <v>8.2532999999999999E-3</v>
      </c>
      <c r="EM290" s="22">
        <v>-6.4597799999999997E-2</v>
      </c>
      <c r="EN290" s="22">
        <v>-4.4532700000000001E-2</v>
      </c>
      <c r="EO290" s="22">
        <v>-8.1466499999999997E-2</v>
      </c>
      <c r="EP290" s="22">
        <v>-9.0242100000000006E-2</v>
      </c>
      <c r="EQ290" s="22">
        <v>-8.6260500000000004E-2</v>
      </c>
      <c r="ER290" s="22">
        <v>-7.3527499999999996E-2</v>
      </c>
      <c r="ES290" s="22">
        <v>-3.9129799999999999E-2</v>
      </c>
      <c r="ET290" s="22">
        <v>3.5707500000000003E-2</v>
      </c>
      <c r="EU290" s="22">
        <v>52.938420000000001</v>
      </c>
      <c r="EV290" s="22">
        <v>52.67595</v>
      </c>
      <c r="EW290" s="22">
        <v>51.545450000000002</v>
      </c>
      <c r="EX290" s="22">
        <v>51.165689999999998</v>
      </c>
      <c r="EY290" s="22">
        <v>50.759529999999998</v>
      </c>
      <c r="EZ290" s="22">
        <v>50.486800000000002</v>
      </c>
      <c r="FA290" s="22">
        <v>49.913490000000003</v>
      </c>
      <c r="FB290" s="22">
        <v>50.64076</v>
      </c>
      <c r="FC290" s="22">
        <v>55.243400000000001</v>
      </c>
      <c r="FD290" s="22">
        <v>60.665689999999998</v>
      </c>
      <c r="FE290" s="22">
        <v>65.064509999999999</v>
      </c>
      <c r="FF290" s="22">
        <v>67.934020000000004</v>
      </c>
      <c r="FG290" s="22">
        <v>68.866569999999996</v>
      </c>
      <c r="FH290" s="22">
        <v>70.225809999999996</v>
      </c>
      <c r="FI290" s="22">
        <v>70.022000000000006</v>
      </c>
      <c r="FJ290" s="22">
        <v>69.466279999999998</v>
      </c>
      <c r="FK290" s="22">
        <v>68.114369999999994</v>
      </c>
      <c r="FL290" s="22">
        <v>66.992670000000004</v>
      </c>
      <c r="FM290" s="22">
        <v>64.630499999999998</v>
      </c>
      <c r="FN290" s="22">
        <v>61.041060000000002</v>
      </c>
      <c r="FO290" s="22">
        <v>57.423749999999998</v>
      </c>
      <c r="FP290" s="22">
        <v>55.92962</v>
      </c>
      <c r="FQ290" s="22">
        <v>55.004399999999997</v>
      </c>
      <c r="FR290" s="22">
        <v>53.656889999999997</v>
      </c>
      <c r="FS290" s="22">
        <v>0.89404989999999995</v>
      </c>
      <c r="FT290" s="22">
        <v>5.2599100000000003E-2</v>
      </c>
      <c r="FU290" s="22">
        <v>4.7404399999999999E-2</v>
      </c>
      <c r="FV290">
        <v>3.88808E-2</v>
      </c>
    </row>
    <row r="291" spans="1:178" x14ac:dyDescent="0.3">
      <c r="A291" s="13" t="s">
        <v>226</v>
      </c>
      <c r="B291" s="13" t="s">
        <v>0</v>
      </c>
      <c r="C291" s="13" t="s">
        <v>269</v>
      </c>
      <c r="D291" s="34" t="s">
        <v>230</v>
      </c>
      <c r="E291" s="23" t="s">
        <v>220</v>
      </c>
      <c r="F291" s="23">
        <v>283</v>
      </c>
      <c r="G291" s="22">
        <v>0.17534179999999999</v>
      </c>
      <c r="H291" s="22">
        <v>0.16209760000000001</v>
      </c>
      <c r="I291" s="22">
        <v>0.15673039999999999</v>
      </c>
      <c r="J291" s="22">
        <v>0.15759609999999999</v>
      </c>
      <c r="K291" s="22">
        <v>0.16900000000000001</v>
      </c>
      <c r="L291" s="22">
        <v>0.17961250000000001</v>
      </c>
      <c r="M291" s="22">
        <v>0.21192710000000001</v>
      </c>
      <c r="N291" s="22">
        <v>8.2172300000000004E-2</v>
      </c>
      <c r="O291" s="22">
        <v>-0.1202978</v>
      </c>
      <c r="P291" s="22">
        <v>-0.32849919999999999</v>
      </c>
      <c r="Q291" s="22">
        <v>-0.54833330000000002</v>
      </c>
      <c r="R291" s="22">
        <v>-0.69730990000000004</v>
      </c>
      <c r="S291" s="22">
        <v>-0.78307099999999996</v>
      </c>
      <c r="T291" s="22">
        <v>-0.77452900000000002</v>
      </c>
      <c r="U291" s="22">
        <v>-0.66902859999999997</v>
      </c>
      <c r="V291" s="22">
        <v>-0.56176329999999997</v>
      </c>
      <c r="W291" s="22">
        <v>-0.3576416</v>
      </c>
      <c r="X291" s="22">
        <v>-6.2870700000000002E-2</v>
      </c>
      <c r="Y291" s="22">
        <v>0.16085279999999999</v>
      </c>
      <c r="Z291" s="22">
        <v>0.2833234</v>
      </c>
      <c r="AA291" s="22">
        <v>0.30088959999999998</v>
      </c>
      <c r="AB291" s="22">
        <v>0.29816160000000003</v>
      </c>
      <c r="AC291" s="22">
        <v>0.25658920000000002</v>
      </c>
      <c r="AD291" s="22">
        <v>0.22688510000000001</v>
      </c>
      <c r="AE291" s="22">
        <v>-0.1423953</v>
      </c>
      <c r="AF291" s="22">
        <v>-9.3209600000000004E-2</v>
      </c>
      <c r="AG291" s="22">
        <v>-6.8265099999999995E-2</v>
      </c>
      <c r="AH291" s="22">
        <v>-5.98705E-2</v>
      </c>
      <c r="AI291" s="22">
        <v>-5.9322800000000002E-2</v>
      </c>
      <c r="AJ291" s="22">
        <v>-6.9608500000000004E-2</v>
      </c>
      <c r="AK291" s="22">
        <v>-5.6273200000000002E-2</v>
      </c>
      <c r="AL291" s="22">
        <v>-8.0139799999999997E-2</v>
      </c>
      <c r="AM291" s="22">
        <v>-0.1126569</v>
      </c>
      <c r="AN291" s="22">
        <v>-0.13551869999999999</v>
      </c>
      <c r="AO291" s="22">
        <v>-0.1570578</v>
      </c>
      <c r="AP291" s="22">
        <v>-0.17208280000000001</v>
      </c>
      <c r="AQ291" s="22">
        <v>-0.1511586</v>
      </c>
      <c r="AR291" s="22">
        <v>-0.12008779999999999</v>
      </c>
      <c r="AS291" s="22">
        <v>-9.8638199999999995E-2</v>
      </c>
      <c r="AT291" s="22">
        <v>-0.1021521</v>
      </c>
      <c r="AU291" s="22">
        <v>-0.1466722</v>
      </c>
      <c r="AV291" s="22">
        <v>-0.15298909999999999</v>
      </c>
      <c r="AW291" s="22">
        <v>-0.16640679999999999</v>
      </c>
      <c r="AX291" s="22">
        <v>-0.14666409999999999</v>
      </c>
      <c r="AY291" s="22">
        <v>-0.1420777</v>
      </c>
      <c r="AZ291" s="22">
        <v>-0.14123820000000001</v>
      </c>
      <c r="BA291" s="22">
        <v>-0.13142110000000001</v>
      </c>
      <c r="BB291" s="22">
        <v>-9.1689300000000001E-2</v>
      </c>
      <c r="BC291" s="22">
        <v>-0.1102919</v>
      </c>
      <c r="BD291" s="22">
        <v>-7.3395000000000002E-2</v>
      </c>
      <c r="BE291" s="22">
        <v>-5.2181900000000003E-2</v>
      </c>
      <c r="BF291" s="22">
        <v>-4.4337300000000003E-2</v>
      </c>
      <c r="BG291" s="22">
        <v>-4.1857999999999999E-2</v>
      </c>
      <c r="BH291" s="22">
        <v>-4.9075199999999999E-2</v>
      </c>
      <c r="BI291" s="22">
        <v>-3.4378100000000002E-2</v>
      </c>
      <c r="BJ291" s="22">
        <v>-5.5413200000000003E-2</v>
      </c>
      <c r="BK291" s="22">
        <v>-7.9003699999999996E-2</v>
      </c>
      <c r="BL291" s="22">
        <v>-8.5907999999999998E-2</v>
      </c>
      <c r="BM291" s="22">
        <v>-9.2759800000000003E-2</v>
      </c>
      <c r="BN291" s="22">
        <v>-0.1011417</v>
      </c>
      <c r="BO291" s="22">
        <v>-8.1618899999999994E-2</v>
      </c>
      <c r="BP291" s="22">
        <v>-5.9173200000000002E-2</v>
      </c>
      <c r="BQ291" s="22">
        <v>-4.8792500000000003E-2</v>
      </c>
      <c r="BR291" s="22">
        <v>-6.3630800000000001E-2</v>
      </c>
      <c r="BS291" s="22">
        <v>-0.1166859</v>
      </c>
      <c r="BT291" s="22">
        <v>-0.121335</v>
      </c>
      <c r="BU291" s="22">
        <v>-0.13103029999999999</v>
      </c>
      <c r="BV291" s="22">
        <v>-0.1118791</v>
      </c>
      <c r="BW291" s="22">
        <v>-0.1076453</v>
      </c>
      <c r="BX291" s="22">
        <v>-0.1070958</v>
      </c>
      <c r="BY291" s="22">
        <v>-9.9262199999999995E-2</v>
      </c>
      <c r="BZ291" s="22">
        <v>-6.6719700000000007E-2</v>
      </c>
      <c r="CA291" s="22">
        <v>-8.8057200000000002E-2</v>
      </c>
      <c r="CB291" s="22">
        <v>-5.9671500000000002E-2</v>
      </c>
      <c r="CC291" s="22">
        <v>-4.1042700000000001E-2</v>
      </c>
      <c r="CD291" s="22">
        <v>-3.3578999999999998E-2</v>
      </c>
      <c r="CE291" s="22">
        <v>-2.9761900000000001E-2</v>
      </c>
      <c r="CF291" s="22">
        <v>-3.4853799999999997E-2</v>
      </c>
      <c r="CG291" s="22">
        <v>-1.92137E-2</v>
      </c>
      <c r="CH291" s="22">
        <v>-3.8287599999999998E-2</v>
      </c>
      <c r="CI291" s="22">
        <v>-5.5695599999999998E-2</v>
      </c>
      <c r="CJ291" s="22">
        <v>-5.1547799999999998E-2</v>
      </c>
      <c r="CK291" s="22">
        <v>-4.8227300000000001E-2</v>
      </c>
      <c r="CL291" s="22">
        <v>-5.2008199999999997E-2</v>
      </c>
      <c r="CM291" s="22">
        <v>-3.3455899999999997E-2</v>
      </c>
      <c r="CN291" s="22">
        <v>-1.6983999999999999E-2</v>
      </c>
      <c r="CO291" s="22">
        <v>-1.4269499999999999E-2</v>
      </c>
      <c r="CP291" s="22">
        <v>-3.6950999999999998E-2</v>
      </c>
      <c r="CQ291" s="22">
        <v>-9.5917500000000003E-2</v>
      </c>
      <c r="CR291" s="22">
        <v>-9.94115E-2</v>
      </c>
      <c r="CS291" s="22">
        <v>-0.1065286</v>
      </c>
      <c r="CT291" s="22">
        <v>-8.7787199999999996E-2</v>
      </c>
      <c r="CU291" s="22">
        <v>-8.3797499999999997E-2</v>
      </c>
      <c r="CV291" s="22">
        <v>-8.3448900000000006E-2</v>
      </c>
      <c r="CW291" s="22">
        <v>-7.6989000000000002E-2</v>
      </c>
      <c r="CX291" s="22">
        <v>-4.9425799999999999E-2</v>
      </c>
      <c r="CY291" s="22">
        <v>-6.5822500000000006E-2</v>
      </c>
      <c r="CZ291" s="22">
        <v>-4.59479E-2</v>
      </c>
      <c r="DA291" s="22">
        <v>-2.99035E-2</v>
      </c>
      <c r="DB291" s="22">
        <v>-2.2820799999999999E-2</v>
      </c>
      <c r="DC291" s="22">
        <v>-1.7665899999999998E-2</v>
      </c>
      <c r="DD291" s="22">
        <v>-2.0632399999999999E-2</v>
      </c>
      <c r="DE291" s="22">
        <v>-4.0492999999999996E-3</v>
      </c>
      <c r="DF291" s="22">
        <v>-2.11621E-2</v>
      </c>
      <c r="DG291" s="22">
        <v>-3.23875E-2</v>
      </c>
      <c r="DH291" s="22">
        <v>-1.7187600000000001E-2</v>
      </c>
      <c r="DI291" s="22">
        <v>-3.6947E-3</v>
      </c>
      <c r="DJ291" s="22">
        <v>-2.8746000000000002E-3</v>
      </c>
      <c r="DK291" s="22">
        <v>1.4707E-2</v>
      </c>
      <c r="DL291" s="22">
        <v>2.5205200000000001E-2</v>
      </c>
      <c r="DM291" s="22">
        <v>2.0253400000000001E-2</v>
      </c>
      <c r="DN291" s="22">
        <v>-1.0271199999999999E-2</v>
      </c>
      <c r="DO291" s="22">
        <v>-7.5149099999999996E-2</v>
      </c>
      <c r="DP291" s="22">
        <v>-7.7488000000000001E-2</v>
      </c>
      <c r="DQ291" s="22">
        <v>-8.20269E-2</v>
      </c>
      <c r="DR291" s="22">
        <v>-6.3695199999999993E-2</v>
      </c>
      <c r="DS291" s="22">
        <v>-5.9949700000000002E-2</v>
      </c>
      <c r="DT291" s="22">
        <v>-5.9802000000000001E-2</v>
      </c>
      <c r="DU291" s="22">
        <v>-5.4715800000000002E-2</v>
      </c>
      <c r="DV291" s="22">
        <v>-3.2131899999999998E-2</v>
      </c>
      <c r="DW291" s="22">
        <v>-3.3719100000000002E-2</v>
      </c>
      <c r="DX291" s="22">
        <v>-2.6133300000000002E-2</v>
      </c>
      <c r="DY291" s="22">
        <v>-1.3820199999999999E-2</v>
      </c>
      <c r="DZ291" s="22">
        <v>-7.2874999999999997E-3</v>
      </c>
      <c r="EA291" s="22">
        <v>-2.0110000000000001E-4</v>
      </c>
      <c r="EB291" s="22">
        <v>-9.8999999999999994E-5</v>
      </c>
      <c r="EC291" s="22">
        <v>1.7845699999999999E-2</v>
      </c>
      <c r="ED291" s="22">
        <v>3.5645E-3</v>
      </c>
      <c r="EE291" s="22">
        <v>1.2657E-3</v>
      </c>
      <c r="EF291" s="22">
        <v>3.2423100000000003E-2</v>
      </c>
      <c r="EG291" s="22">
        <v>6.0603200000000003E-2</v>
      </c>
      <c r="EH291" s="22">
        <v>6.8066399999999999E-2</v>
      </c>
      <c r="EI291" s="22">
        <v>8.4246699999999994E-2</v>
      </c>
      <c r="EJ291" s="22">
        <v>8.6119699999999993E-2</v>
      </c>
      <c r="EK291" s="22">
        <v>7.0099099999999998E-2</v>
      </c>
      <c r="EL291" s="22">
        <v>2.82501E-2</v>
      </c>
      <c r="EM291" s="22">
        <v>-4.5162800000000003E-2</v>
      </c>
      <c r="EN291" s="22">
        <v>-4.5833899999999997E-2</v>
      </c>
      <c r="EO291" s="22">
        <v>-4.6650400000000002E-2</v>
      </c>
      <c r="EP291" s="22">
        <v>-2.89102E-2</v>
      </c>
      <c r="EQ291" s="22">
        <v>-2.55172E-2</v>
      </c>
      <c r="ER291" s="22">
        <v>-2.5659600000000001E-2</v>
      </c>
      <c r="ES291" s="22">
        <v>-2.2556900000000001E-2</v>
      </c>
      <c r="ET291" s="22">
        <v>-7.1621999999999996E-3</v>
      </c>
      <c r="EU291" s="22">
        <v>55.863639999999997</v>
      </c>
      <c r="EV291" s="22">
        <v>55.545459999999999</v>
      </c>
      <c r="EW291" s="22">
        <v>55</v>
      </c>
      <c r="EX291" s="22">
        <v>54.954540000000001</v>
      </c>
      <c r="EY291" s="22">
        <v>54.409089999999999</v>
      </c>
      <c r="EZ291" s="22">
        <v>54.136360000000003</v>
      </c>
      <c r="FA291" s="22">
        <v>53.590910000000001</v>
      </c>
      <c r="FB291" s="22">
        <v>54.318179999999998</v>
      </c>
      <c r="FC291" s="22">
        <v>57.5</v>
      </c>
      <c r="FD291" s="22">
        <v>61.863639999999997</v>
      </c>
      <c r="FE291" s="22">
        <v>65.454539999999994</v>
      </c>
      <c r="FF291" s="22">
        <v>68.045460000000006</v>
      </c>
      <c r="FG291" s="22">
        <v>68.727270000000004</v>
      </c>
      <c r="FH291" s="22">
        <v>69</v>
      </c>
      <c r="FI291" s="22">
        <v>68.545460000000006</v>
      </c>
      <c r="FJ291" s="22">
        <v>68.045460000000006</v>
      </c>
      <c r="FK291" s="22">
        <v>67</v>
      </c>
      <c r="FL291" s="22">
        <v>66.045460000000006</v>
      </c>
      <c r="FM291" s="22">
        <v>64.045460000000006</v>
      </c>
      <c r="FN291" s="22">
        <v>60.818179999999998</v>
      </c>
      <c r="FO291" s="22">
        <v>58.454540000000001</v>
      </c>
      <c r="FP291" s="22">
        <v>57.545459999999999</v>
      </c>
      <c r="FQ291" s="22">
        <v>56.954540000000001</v>
      </c>
      <c r="FR291" s="22">
        <v>56.136360000000003</v>
      </c>
      <c r="FS291" s="22">
        <v>0.72970809999999997</v>
      </c>
      <c r="FT291" s="22">
        <v>4.5743300000000001E-2</v>
      </c>
      <c r="FU291" s="22">
        <v>4.2907399999999998E-2</v>
      </c>
      <c r="FV291">
        <v>2.3594E-2</v>
      </c>
    </row>
    <row r="292" spans="1:178" x14ac:dyDescent="0.3">
      <c r="A292" s="13" t="s">
        <v>226</v>
      </c>
      <c r="B292" s="13" t="s">
        <v>0</v>
      </c>
      <c r="C292" s="13" t="s">
        <v>269</v>
      </c>
      <c r="D292" s="34" t="s">
        <v>230</v>
      </c>
      <c r="E292" s="23" t="s">
        <v>221</v>
      </c>
      <c r="F292" s="23">
        <v>309</v>
      </c>
      <c r="G292" s="22">
        <v>0.25167889999999998</v>
      </c>
      <c r="H292" s="22">
        <v>0.19765559999999999</v>
      </c>
      <c r="I292" s="22">
        <v>0.2111584</v>
      </c>
      <c r="J292" s="22">
        <v>0.19302759999999999</v>
      </c>
      <c r="K292" s="22">
        <v>0.19415789999999999</v>
      </c>
      <c r="L292" s="22">
        <v>0.2013962</v>
      </c>
      <c r="M292" s="22">
        <v>0.22233230000000001</v>
      </c>
      <c r="N292" s="22">
        <v>0.14244090000000001</v>
      </c>
      <c r="O292" s="22">
        <v>-5.0239600000000002E-2</v>
      </c>
      <c r="P292" s="22">
        <v>-0.26769130000000002</v>
      </c>
      <c r="Q292" s="22">
        <v>-0.44712649999999998</v>
      </c>
      <c r="R292" s="22">
        <v>-0.5573709</v>
      </c>
      <c r="S292" s="22">
        <v>-0.63585630000000004</v>
      </c>
      <c r="T292" s="22">
        <v>-0.66847880000000004</v>
      </c>
      <c r="U292" s="22">
        <v>-0.57889820000000003</v>
      </c>
      <c r="V292" s="22">
        <v>-0.4673332</v>
      </c>
      <c r="W292" s="22">
        <v>-0.19954440000000001</v>
      </c>
      <c r="X292" s="22">
        <v>0.1165911</v>
      </c>
      <c r="Y292" s="22">
        <v>0.30678460000000002</v>
      </c>
      <c r="Z292" s="22">
        <v>0.38561089999999998</v>
      </c>
      <c r="AA292" s="22">
        <v>0.4051167</v>
      </c>
      <c r="AB292" s="22">
        <v>0.3690678</v>
      </c>
      <c r="AC292" s="22">
        <v>0.3235635</v>
      </c>
      <c r="AD292" s="22">
        <v>0.32512829999999998</v>
      </c>
      <c r="AE292" s="22">
        <v>-6.7137699999999995E-2</v>
      </c>
      <c r="AF292" s="22">
        <v>-0.1312393</v>
      </c>
      <c r="AG292" s="22">
        <v>-0.10011299999999999</v>
      </c>
      <c r="AH292" s="22">
        <v>-9.0898000000000007E-2</v>
      </c>
      <c r="AI292" s="22">
        <v>-9.2697799999999997E-2</v>
      </c>
      <c r="AJ292" s="22">
        <v>-8.3920599999999998E-2</v>
      </c>
      <c r="AK292" s="22">
        <v>-8.1037999999999999E-2</v>
      </c>
      <c r="AL292" s="22">
        <v>-5.8032899999999998E-2</v>
      </c>
      <c r="AM292" s="22">
        <v>-7.3935899999999999E-2</v>
      </c>
      <c r="AN292" s="22">
        <v>-6.8826300000000007E-2</v>
      </c>
      <c r="AO292" s="22">
        <v>-6.0568900000000002E-2</v>
      </c>
      <c r="AP292" s="22">
        <v>-5.90491E-2</v>
      </c>
      <c r="AQ292" s="22">
        <v>-4.07789E-2</v>
      </c>
      <c r="AR292" s="22">
        <v>-4.0213400000000003E-2</v>
      </c>
      <c r="AS292" s="22">
        <v>-4.5104699999999998E-2</v>
      </c>
      <c r="AT292" s="22">
        <v>-6.4713499999999993E-2</v>
      </c>
      <c r="AU292" s="22">
        <v>-7.4271100000000007E-2</v>
      </c>
      <c r="AV292" s="22">
        <v>-5.6220100000000002E-2</v>
      </c>
      <c r="AW292" s="22">
        <v>-9.4119599999999998E-2</v>
      </c>
      <c r="AX292" s="22">
        <v>-0.10580249999999999</v>
      </c>
      <c r="AY292" s="22">
        <v>-9.6011799999999994E-2</v>
      </c>
      <c r="AZ292" s="22">
        <v>-8.5484400000000002E-2</v>
      </c>
      <c r="BA292" s="22">
        <v>-6.0995899999999999E-2</v>
      </c>
      <c r="BB292" s="22">
        <v>-3.92862E-2</v>
      </c>
      <c r="BC292" s="22">
        <v>-4.1611200000000001E-2</v>
      </c>
      <c r="BD292" s="22">
        <v>-9.2811000000000005E-2</v>
      </c>
      <c r="BE292" s="22">
        <v>-7.49335E-2</v>
      </c>
      <c r="BF292" s="22">
        <v>-6.8457799999999999E-2</v>
      </c>
      <c r="BG292" s="22">
        <v>-6.8857299999999996E-2</v>
      </c>
      <c r="BH292" s="22">
        <v>-6.1513400000000003E-2</v>
      </c>
      <c r="BI292" s="22">
        <v>-5.9060099999999997E-2</v>
      </c>
      <c r="BJ292" s="22">
        <v>-3.9316799999999999E-2</v>
      </c>
      <c r="BK292" s="22">
        <v>-4.68019E-2</v>
      </c>
      <c r="BL292" s="22">
        <v>-3.65802E-2</v>
      </c>
      <c r="BM292" s="22">
        <v>-2.35999E-2</v>
      </c>
      <c r="BN292" s="22">
        <v>-1.3592699999999999E-2</v>
      </c>
      <c r="BO292" s="22">
        <v>2.5861E-3</v>
      </c>
      <c r="BP292" s="22">
        <v>-1.1712000000000001E-3</v>
      </c>
      <c r="BQ292" s="22">
        <v>-1.0963000000000001E-2</v>
      </c>
      <c r="BR292" s="22">
        <v>-3.7297499999999997E-2</v>
      </c>
      <c r="BS292" s="22">
        <v>-5.13435E-2</v>
      </c>
      <c r="BT292" s="22">
        <v>-3.46512E-2</v>
      </c>
      <c r="BU292" s="22">
        <v>-6.9601300000000005E-2</v>
      </c>
      <c r="BV292" s="22">
        <v>-8.2846100000000006E-2</v>
      </c>
      <c r="BW292" s="22">
        <v>-7.4422600000000005E-2</v>
      </c>
      <c r="BX292" s="22">
        <v>-6.4056199999999994E-2</v>
      </c>
      <c r="BY292" s="22">
        <v>-4.0201099999999997E-2</v>
      </c>
      <c r="BZ292" s="22">
        <v>-8.4227E-3</v>
      </c>
      <c r="CA292" s="22">
        <v>-2.39317E-2</v>
      </c>
      <c r="CB292" s="22">
        <v>-6.6195699999999996E-2</v>
      </c>
      <c r="CC292" s="22">
        <v>-5.7494200000000002E-2</v>
      </c>
      <c r="CD292" s="22">
        <v>-5.2915700000000003E-2</v>
      </c>
      <c r="CE292" s="22">
        <v>-5.23454E-2</v>
      </c>
      <c r="CF292" s="22">
        <v>-4.5994100000000003E-2</v>
      </c>
      <c r="CG292" s="22">
        <v>-4.3838299999999997E-2</v>
      </c>
      <c r="CH292" s="22">
        <v>-2.6353999999999999E-2</v>
      </c>
      <c r="CI292" s="22">
        <v>-2.80089E-2</v>
      </c>
      <c r="CJ292" s="22">
        <v>-1.42466E-2</v>
      </c>
      <c r="CK292" s="22">
        <v>2.0046999999999999E-3</v>
      </c>
      <c r="CL292" s="22">
        <v>1.7890300000000001E-2</v>
      </c>
      <c r="CM292" s="22">
        <v>3.2620499999999997E-2</v>
      </c>
      <c r="CN292" s="22">
        <v>2.5869300000000001E-2</v>
      </c>
      <c r="CO292" s="22">
        <v>1.2683399999999999E-2</v>
      </c>
      <c r="CP292" s="22">
        <v>-1.8309300000000001E-2</v>
      </c>
      <c r="CQ292" s="22">
        <v>-3.54639E-2</v>
      </c>
      <c r="CR292" s="22">
        <v>-1.97127E-2</v>
      </c>
      <c r="CS292" s="22">
        <v>-5.2620100000000003E-2</v>
      </c>
      <c r="CT292" s="22">
        <v>-6.6946500000000006E-2</v>
      </c>
      <c r="CU292" s="22">
        <v>-5.9470000000000002E-2</v>
      </c>
      <c r="CV292" s="22">
        <v>-4.9215000000000002E-2</v>
      </c>
      <c r="CW292" s="22">
        <v>-2.5798700000000001E-2</v>
      </c>
      <c r="CX292" s="22">
        <v>1.2953299999999999E-2</v>
      </c>
      <c r="CY292" s="22">
        <v>-6.2521E-3</v>
      </c>
      <c r="CZ292" s="22">
        <v>-3.9580400000000002E-2</v>
      </c>
      <c r="DA292" s="22">
        <v>-4.0054899999999997E-2</v>
      </c>
      <c r="DB292" s="22">
        <v>-3.73736E-2</v>
      </c>
      <c r="DC292" s="22">
        <v>-3.5833499999999997E-2</v>
      </c>
      <c r="DD292" s="22">
        <v>-3.0474899999999999E-2</v>
      </c>
      <c r="DE292" s="22">
        <v>-2.86164E-2</v>
      </c>
      <c r="DF292" s="22">
        <v>-1.33913E-2</v>
      </c>
      <c r="DG292" s="22">
        <v>-9.2160000000000002E-3</v>
      </c>
      <c r="DH292" s="22">
        <v>8.0870000000000004E-3</v>
      </c>
      <c r="DI292" s="22">
        <v>2.76093E-2</v>
      </c>
      <c r="DJ292" s="22">
        <v>4.9373199999999999E-2</v>
      </c>
      <c r="DK292" s="22">
        <v>6.2654899999999999E-2</v>
      </c>
      <c r="DL292" s="22">
        <v>5.29098E-2</v>
      </c>
      <c r="DM292" s="22">
        <v>3.6329899999999998E-2</v>
      </c>
      <c r="DN292" s="22">
        <v>6.7889999999999997E-4</v>
      </c>
      <c r="DO292" s="22">
        <v>-1.9584299999999999E-2</v>
      </c>
      <c r="DP292" s="22">
        <v>-4.7742000000000001E-3</v>
      </c>
      <c r="DQ292" s="22">
        <v>-3.5638799999999998E-2</v>
      </c>
      <c r="DR292" s="22">
        <v>-5.1047000000000002E-2</v>
      </c>
      <c r="DS292" s="22">
        <v>-4.4517399999999999E-2</v>
      </c>
      <c r="DT292" s="22">
        <v>-3.4373899999999999E-2</v>
      </c>
      <c r="DU292" s="22">
        <v>-1.13963E-2</v>
      </c>
      <c r="DV292" s="22">
        <v>3.4329400000000003E-2</v>
      </c>
      <c r="DW292" s="22">
        <v>1.9274300000000001E-2</v>
      </c>
      <c r="DX292" s="22">
        <v>-1.1521000000000001E-3</v>
      </c>
      <c r="DY292" s="22">
        <v>-1.4875299999999999E-2</v>
      </c>
      <c r="DZ292" s="22">
        <v>-1.49333E-2</v>
      </c>
      <c r="EA292" s="22">
        <v>-1.1992900000000001E-2</v>
      </c>
      <c r="EB292" s="22">
        <v>-8.0675999999999994E-3</v>
      </c>
      <c r="EC292" s="22">
        <v>-6.6385999999999997E-3</v>
      </c>
      <c r="ED292" s="22">
        <v>5.3248999999999996E-3</v>
      </c>
      <c r="EE292" s="22">
        <v>1.7918099999999999E-2</v>
      </c>
      <c r="EF292" s="22">
        <v>4.0333099999999997E-2</v>
      </c>
      <c r="EG292" s="22">
        <v>6.4578200000000002E-2</v>
      </c>
      <c r="EH292" s="22">
        <v>9.48296E-2</v>
      </c>
      <c r="EI292" s="22">
        <v>0.1060199</v>
      </c>
      <c r="EJ292" s="22">
        <v>9.1952000000000006E-2</v>
      </c>
      <c r="EK292" s="22">
        <v>7.0471599999999995E-2</v>
      </c>
      <c r="EL292" s="22">
        <v>2.8094899999999999E-2</v>
      </c>
      <c r="EM292" s="22">
        <v>3.3433E-3</v>
      </c>
      <c r="EN292" s="22">
        <v>1.6794699999999999E-2</v>
      </c>
      <c r="EO292" s="22">
        <v>-1.11206E-2</v>
      </c>
      <c r="EP292" s="22">
        <v>-2.80906E-2</v>
      </c>
      <c r="EQ292" s="22">
        <v>-2.2928199999999999E-2</v>
      </c>
      <c r="ER292" s="22">
        <v>-1.2945699999999999E-2</v>
      </c>
      <c r="ES292" s="22">
        <v>9.3985000000000006E-3</v>
      </c>
      <c r="ET292" s="22">
        <v>6.5192899999999998E-2</v>
      </c>
      <c r="EU292" s="22">
        <v>51.090910000000001</v>
      </c>
      <c r="EV292" s="22">
        <v>50.863639999999997</v>
      </c>
      <c r="EW292" s="22">
        <v>49.363639999999997</v>
      </c>
      <c r="EX292" s="22">
        <v>48.772730000000003</v>
      </c>
      <c r="EY292" s="22">
        <v>48.454540000000001</v>
      </c>
      <c r="EZ292" s="22">
        <v>48.181820000000002</v>
      </c>
      <c r="FA292" s="22">
        <v>47.590910000000001</v>
      </c>
      <c r="FB292" s="22">
        <v>48.318179999999998</v>
      </c>
      <c r="FC292" s="22">
        <v>53.818179999999998</v>
      </c>
      <c r="FD292" s="22">
        <v>59.909089999999999</v>
      </c>
      <c r="FE292" s="22">
        <v>64.818179999999998</v>
      </c>
      <c r="FF292" s="22">
        <v>67.863640000000004</v>
      </c>
      <c r="FG292" s="22">
        <v>68.954539999999994</v>
      </c>
      <c r="FH292" s="22">
        <v>71</v>
      </c>
      <c r="FI292" s="22">
        <v>70.954539999999994</v>
      </c>
      <c r="FJ292" s="22">
        <v>70.363640000000004</v>
      </c>
      <c r="FK292" s="22">
        <v>68.818179999999998</v>
      </c>
      <c r="FL292" s="22">
        <v>67.590909999999994</v>
      </c>
      <c r="FM292" s="22">
        <v>65</v>
      </c>
      <c r="FN292" s="22">
        <v>61.181820000000002</v>
      </c>
      <c r="FO292" s="22">
        <v>56.772730000000003</v>
      </c>
      <c r="FP292" s="22">
        <v>54.909089999999999</v>
      </c>
      <c r="FQ292" s="22">
        <v>53.772730000000003</v>
      </c>
      <c r="FR292" s="22">
        <v>52.090910000000001</v>
      </c>
      <c r="FS292" s="22">
        <v>0.54070090000000004</v>
      </c>
      <c r="FT292" s="22">
        <v>2.8592800000000002E-2</v>
      </c>
      <c r="FU292" s="22">
        <v>2.73955E-2</v>
      </c>
      <c r="FV292">
        <v>2.7617599999999999E-2</v>
      </c>
    </row>
    <row r="293" spans="1:178" x14ac:dyDescent="0.3">
      <c r="A293" s="13" t="s">
        <v>226</v>
      </c>
      <c r="B293" s="13" t="s">
        <v>0</v>
      </c>
      <c r="C293" s="13" t="s">
        <v>269</v>
      </c>
      <c r="D293" s="34" t="s">
        <v>231</v>
      </c>
      <c r="E293" s="23" t="s">
        <v>219</v>
      </c>
      <c r="F293" s="23">
        <v>613</v>
      </c>
      <c r="G293" s="22">
        <v>0.65232369999999995</v>
      </c>
      <c r="H293" s="22">
        <v>0.58158880000000002</v>
      </c>
      <c r="I293" s="22">
        <v>0.53533229999999998</v>
      </c>
      <c r="J293" s="22">
        <v>0.49084939999999999</v>
      </c>
      <c r="K293" s="22">
        <v>0.4834947</v>
      </c>
      <c r="L293" s="22">
        <v>0.5272886</v>
      </c>
      <c r="M293" s="22">
        <v>0.5901362</v>
      </c>
      <c r="N293" s="22">
        <v>0.4370328</v>
      </c>
      <c r="O293" s="22">
        <v>4.1382299999999997E-2</v>
      </c>
      <c r="P293" s="22">
        <v>-0.44857819999999998</v>
      </c>
      <c r="Q293" s="22">
        <v>-0.85249439999999999</v>
      </c>
      <c r="R293" s="22">
        <v>-0.95851790000000003</v>
      </c>
      <c r="S293" s="22">
        <v>-0.94224379999999996</v>
      </c>
      <c r="T293" s="22">
        <v>-0.7944755</v>
      </c>
      <c r="U293" s="22">
        <v>-0.49972529999999998</v>
      </c>
      <c r="V293" s="22">
        <v>-9.5501299999999997E-2</v>
      </c>
      <c r="W293" s="22">
        <v>0.36739159999999998</v>
      </c>
      <c r="X293" s="22">
        <v>0.93778689999999998</v>
      </c>
      <c r="Y293" s="22">
        <v>1.2449250000000001</v>
      </c>
      <c r="Z293" s="22">
        <v>1.30261</v>
      </c>
      <c r="AA293" s="22">
        <v>1.238372</v>
      </c>
      <c r="AB293" s="22">
        <v>1.106012</v>
      </c>
      <c r="AC293" s="22">
        <v>0.99235090000000004</v>
      </c>
      <c r="AD293" s="22">
        <v>0.81374679999999999</v>
      </c>
      <c r="AE293" s="22">
        <v>-0.18381929999999999</v>
      </c>
      <c r="AF293" s="22">
        <v>-0.13926079999999999</v>
      </c>
      <c r="AG293" s="22">
        <v>-0.1244664</v>
      </c>
      <c r="AH293" s="22">
        <v>-0.14740600000000001</v>
      </c>
      <c r="AI293" s="22">
        <v>-0.13158880000000001</v>
      </c>
      <c r="AJ293" s="22">
        <v>-6.5579899999999997E-2</v>
      </c>
      <c r="AK293" s="22">
        <v>-5.6828799999999999E-2</v>
      </c>
      <c r="AL293" s="22">
        <v>-8.3027500000000004E-2</v>
      </c>
      <c r="AM293" s="22">
        <v>-0.1164254</v>
      </c>
      <c r="AN293" s="22">
        <v>-7.77249E-2</v>
      </c>
      <c r="AO293" s="22">
        <v>-9.5796900000000004E-2</v>
      </c>
      <c r="AP293" s="22">
        <v>-2.54402E-2</v>
      </c>
      <c r="AQ293" s="22">
        <v>1.9834899999999999E-2</v>
      </c>
      <c r="AR293" s="22">
        <v>5.0223900000000002E-2</v>
      </c>
      <c r="AS293" s="22">
        <v>9.6274100000000001E-2</v>
      </c>
      <c r="AT293" s="22">
        <v>8.7655399999999994E-2</v>
      </c>
      <c r="AU293" s="22">
        <v>4.25742E-2</v>
      </c>
      <c r="AV293" s="22">
        <v>-2.0962100000000001E-2</v>
      </c>
      <c r="AW293" s="22">
        <v>-7.48751E-2</v>
      </c>
      <c r="AX293" s="22">
        <v>-0.1142111</v>
      </c>
      <c r="AY293" s="22">
        <v>-0.1141562</v>
      </c>
      <c r="AZ293" s="22">
        <v>-0.16217500000000001</v>
      </c>
      <c r="BA293" s="22">
        <v>-0.1363779</v>
      </c>
      <c r="BB293" s="22">
        <v>-0.1066358</v>
      </c>
      <c r="BC293" s="22">
        <v>-0.1329169</v>
      </c>
      <c r="BD293" s="22">
        <v>-9.8874699999999996E-2</v>
      </c>
      <c r="BE293" s="22">
        <v>-8.8432300000000005E-2</v>
      </c>
      <c r="BF293" s="22">
        <v>-0.1107962</v>
      </c>
      <c r="BG293" s="22">
        <v>-9.5753000000000005E-2</v>
      </c>
      <c r="BH293" s="22">
        <v>-3.0210399999999998E-2</v>
      </c>
      <c r="BI293" s="22">
        <v>-2.4562799999999999E-2</v>
      </c>
      <c r="BJ293" s="22">
        <v>-4.5607500000000002E-2</v>
      </c>
      <c r="BK293" s="22">
        <v>-6.7156999999999994E-2</v>
      </c>
      <c r="BL293" s="22">
        <v>-1.7831900000000001E-2</v>
      </c>
      <c r="BM293" s="22">
        <v>-2.7467200000000001E-2</v>
      </c>
      <c r="BN293" s="22">
        <v>4.3881799999999999E-2</v>
      </c>
      <c r="BO293" s="22">
        <v>8.5916099999999995E-2</v>
      </c>
      <c r="BP293" s="22">
        <v>0.1149744</v>
      </c>
      <c r="BQ293" s="22">
        <v>0.15748860000000001</v>
      </c>
      <c r="BR293" s="22">
        <v>0.13876450000000001</v>
      </c>
      <c r="BS293" s="22">
        <v>9.1442200000000001E-2</v>
      </c>
      <c r="BT293" s="22">
        <v>2.95097E-2</v>
      </c>
      <c r="BU293" s="22">
        <v>-2.77974E-2</v>
      </c>
      <c r="BV293" s="22">
        <v>-6.57861E-2</v>
      </c>
      <c r="BW293" s="22">
        <v>-6.5842600000000001E-2</v>
      </c>
      <c r="BX293" s="22">
        <v>-0.11511200000000001</v>
      </c>
      <c r="BY293" s="22">
        <v>-9.2688400000000004E-2</v>
      </c>
      <c r="BZ293" s="22">
        <v>-5.8691699999999999E-2</v>
      </c>
      <c r="CA293" s="22">
        <v>-9.7662100000000002E-2</v>
      </c>
      <c r="CB293" s="22">
        <v>-7.0903400000000005E-2</v>
      </c>
      <c r="CC293" s="22">
        <v>-6.3475199999999996E-2</v>
      </c>
      <c r="CD293" s="22">
        <v>-8.5440299999999997E-2</v>
      </c>
      <c r="CE293" s="22">
        <v>-7.0933200000000002E-2</v>
      </c>
      <c r="CF293" s="22">
        <v>-5.7134999999999998E-3</v>
      </c>
      <c r="CG293" s="22">
        <v>-2.2155E-3</v>
      </c>
      <c r="CH293" s="22">
        <v>-1.96904E-2</v>
      </c>
      <c r="CI293" s="22">
        <v>-3.3033800000000002E-2</v>
      </c>
      <c r="CJ293" s="22">
        <v>2.3649799999999999E-2</v>
      </c>
      <c r="CK293" s="22">
        <v>1.9857699999999999E-2</v>
      </c>
      <c r="CL293" s="22">
        <v>9.1894000000000003E-2</v>
      </c>
      <c r="CM293" s="22">
        <v>0.13168369999999999</v>
      </c>
      <c r="CN293" s="22">
        <v>0.1598203</v>
      </c>
      <c r="CO293" s="22">
        <v>0.1998856</v>
      </c>
      <c r="CP293" s="22">
        <v>0.1741625</v>
      </c>
      <c r="CQ293" s="22">
        <v>0.12528800000000001</v>
      </c>
      <c r="CR293" s="22">
        <v>6.4466399999999993E-2</v>
      </c>
      <c r="CS293" s="22">
        <v>4.8085000000000003E-3</v>
      </c>
      <c r="CT293" s="22">
        <v>-3.2247100000000001E-2</v>
      </c>
      <c r="CU293" s="22">
        <v>-3.2380699999999998E-2</v>
      </c>
      <c r="CV293" s="22">
        <v>-8.2516300000000001E-2</v>
      </c>
      <c r="CW293" s="22">
        <v>-6.2429199999999997E-2</v>
      </c>
      <c r="CX293" s="22">
        <v>-2.54857E-2</v>
      </c>
      <c r="CY293" s="22">
        <v>-6.2407200000000003E-2</v>
      </c>
      <c r="CZ293" s="22">
        <v>-4.2932100000000001E-2</v>
      </c>
      <c r="DA293" s="22">
        <v>-3.85181E-2</v>
      </c>
      <c r="DB293" s="22">
        <v>-6.0084400000000003E-2</v>
      </c>
      <c r="DC293" s="22">
        <v>-4.6113399999999999E-2</v>
      </c>
      <c r="DD293" s="22">
        <v>1.8783299999999999E-2</v>
      </c>
      <c r="DE293" s="22">
        <v>2.0131900000000001E-2</v>
      </c>
      <c r="DF293" s="22">
        <v>6.2265999999999997E-3</v>
      </c>
      <c r="DG293" s="22">
        <v>1.0893000000000001E-3</v>
      </c>
      <c r="DH293" s="22">
        <v>6.5131499999999995E-2</v>
      </c>
      <c r="DI293" s="22">
        <v>6.7182599999999995E-2</v>
      </c>
      <c r="DJ293" s="22">
        <v>0.13990620000000001</v>
      </c>
      <c r="DK293" s="22">
        <v>0.17745130000000001</v>
      </c>
      <c r="DL293" s="22">
        <v>0.2046663</v>
      </c>
      <c r="DM293" s="22">
        <v>0.24228259999999999</v>
      </c>
      <c r="DN293" s="22">
        <v>0.20956050000000001</v>
      </c>
      <c r="DO293" s="22">
        <v>0.15913379999999999</v>
      </c>
      <c r="DP293" s="22">
        <v>9.9422999999999997E-2</v>
      </c>
      <c r="DQ293" s="22">
        <v>3.74144E-2</v>
      </c>
      <c r="DR293" s="22">
        <v>1.2918999999999999E-3</v>
      </c>
      <c r="DS293" s="22">
        <v>1.0812E-3</v>
      </c>
      <c r="DT293" s="22">
        <v>-4.9920600000000002E-2</v>
      </c>
      <c r="DU293" s="22">
        <v>-3.21701E-2</v>
      </c>
      <c r="DV293" s="22">
        <v>7.7202E-3</v>
      </c>
      <c r="DW293" s="22">
        <v>-1.1504800000000001E-2</v>
      </c>
      <c r="DX293" s="22">
        <v>-2.5460000000000001E-3</v>
      </c>
      <c r="DY293" s="22">
        <v>-2.4840999999999999E-3</v>
      </c>
      <c r="DZ293" s="22">
        <v>-2.3474600000000002E-2</v>
      </c>
      <c r="EA293" s="22">
        <v>-1.02776E-2</v>
      </c>
      <c r="EB293" s="22">
        <v>5.4152899999999997E-2</v>
      </c>
      <c r="EC293" s="22">
        <v>5.2397899999999997E-2</v>
      </c>
      <c r="ED293" s="22">
        <v>4.3646699999999997E-2</v>
      </c>
      <c r="EE293" s="22">
        <v>5.0357800000000001E-2</v>
      </c>
      <c r="EF293" s="22">
        <v>0.12502450000000001</v>
      </c>
      <c r="EG293" s="22">
        <v>0.1355123</v>
      </c>
      <c r="EH293" s="22">
        <v>0.2092282</v>
      </c>
      <c r="EI293" s="22">
        <v>0.24353250000000001</v>
      </c>
      <c r="EJ293" s="22">
        <v>0.26941680000000001</v>
      </c>
      <c r="EK293" s="22">
        <v>0.30349720000000002</v>
      </c>
      <c r="EL293" s="22">
        <v>0.2606696</v>
      </c>
      <c r="EM293" s="22">
        <v>0.20800179999999999</v>
      </c>
      <c r="EN293" s="22">
        <v>0.1498949</v>
      </c>
      <c r="EO293" s="22">
        <v>8.4492100000000001E-2</v>
      </c>
      <c r="EP293" s="22">
        <v>4.9716900000000001E-2</v>
      </c>
      <c r="EQ293" s="22">
        <v>4.9394800000000003E-2</v>
      </c>
      <c r="ER293" s="22">
        <v>-2.8574999999999998E-3</v>
      </c>
      <c r="ES293" s="22">
        <v>1.1519400000000001E-2</v>
      </c>
      <c r="ET293" s="22">
        <v>5.5664400000000003E-2</v>
      </c>
      <c r="EU293" s="22">
        <v>63.104109999999999</v>
      </c>
      <c r="EV293" s="22">
        <v>62.271259999999998</v>
      </c>
      <c r="EW293" s="22">
        <v>61.284460000000003</v>
      </c>
      <c r="EX293" s="22">
        <v>61.15249</v>
      </c>
      <c r="EY293" s="22">
        <v>60.170090000000002</v>
      </c>
      <c r="EZ293" s="22">
        <v>59.939880000000002</v>
      </c>
      <c r="FA293" s="22">
        <v>59.290320000000001</v>
      </c>
      <c r="FB293" s="22">
        <v>60.65249</v>
      </c>
      <c r="FC293" s="22">
        <v>66.073310000000006</v>
      </c>
      <c r="FD293" s="22">
        <v>72.725809999999996</v>
      </c>
      <c r="FE293" s="22">
        <v>78.560119999999998</v>
      </c>
      <c r="FF293" s="22">
        <v>81.819649999999996</v>
      </c>
      <c r="FG293" s="22">
        <v>83.8827</v>
      </c>
      <c r="FH293" s="22">
        <v>85.75806</v>
      </c>
      <c r="FI293" s="22">
        <v>86.410560000000004</v>
      </c>
      <c r="FJ293" s="22">
        <v>85.712609999999998</v>
      </c>
      <c r="FK293" s="22">
        <v>84.158360000000002</v>
      </c>
      <c r="FL293" s="22">
        <v>82.412030000000001</v>
      </c>
      <c r="FM293" s="22">
        <v>79.526390000000006</v>
      </c>
      <c r="FN293" s="22">
        <v>75.202349999999996</v>
      </c>
      <c r="FO293" s="22">
        <v>69.24194</v>
      </c>
      <c r="FP293" s="22">
        <v>66.879769999999994</v>
      </c>
      <c r="FQ293" s="22">
        <v>65.296189999999996</v>
      </c>
      <c r="FR293" s="22">
        <v>64.167150000000007</v>
      </c>
      <c r="FS293" s="22">
        <v>1.01004</v>
      </c>
      <c r="FT293" s="22">
        <v>4.4756600000000001E-2</v>
      </c>
      <c r="FU293" s="22">
        <v>6.6137299999999996E-2</v>
      </c>
      <c r="FV293">
        <v>4.6531700000000002E-2</v>
      </c>
    </row>
    <row r="294" spans="1:178" x14ac:dyDescent="0.3">
      <c r="A294" s="13" t="s">
        <v>226</v>
      </c>
      <c r="B294" s="13" t="s">
        <v>0</v>
      </c>
      <c r="C294" s="13" t="s">
        <v>269</v>
      </c>
      <c r="D294" s="34" t="s">
        <v>231</v>
      </c>
      <c r="E294" s="23" t="s">
        <v>220</v>
      </c>
      <c r="F294" s="23">
        <v>293</v>
      </c>
      <c r="G294" s="22">
        <v>0.30973329999999999</v>
      </c>
      <c r="H294" s="22">
        <v>0.25815929999999998</v>
      </c>
      <c r="I294" s="22">
        <v>0.24229239999999999</v>
      </c>
      <c r="J294" s="22">
        <v>0.2334331</v>
      </c>
      <c r="K294" s="22">
        <v>0.2324203</v>
      </c>
      <c r="L294" s="22">
        <v>0.26200849999999998</v>
      </c>
      <c r="M294" s="22">
        <v>0.27866229999999997</v>
      </c>
      <c r="N294" s="22">
        <v>0.23728769999999999</v>
      </c>
      <c r="O294" s="22">
        <v>8.6007200000000006E-2</v>
      </c>
      <c r="P294" s="22">
        <v>-0.16588339999999999</v>
      </c>
      <c r="Q294" s="22">
        <v>-0.4488915</v>
      </c>
      <c r="R294" s="22">
        <v>-0.52892939999999999</v>
      </c>
      <c r="S294" s="22">
        <v>-0.56340900000000005</v>
      </c>
      <c r="T294" s="22">
        <v>-0.51471469999999997</v>
      </c>
      <c r="U294" s="22">
        <v>-0.36684929999999999</v>
      </c>
      <c r="V294" s="22">
        <v>-0.14802960000000001</v>
      </c>
      <c r="W294" s="22">
        <v>5.8388700000000002E-2</v>
      </c>
      <c r="X294" s="22">
        <v>0.33290239999999999</v>
      </c>
      <c r="Y294" s="22">
        <v>0.55826010000000004</v>
      </c>
      <c r="Z294" s="22">
        <v>0.60305010000000003</v>
      </c>
      <c r="AA294" s="22">
        <v>0.60311479999999995</v>
      </c>
      <c r="AB294" s="22">
        <v>0.53513469999999996</v>
      </c>
      <c r="AC294" s="22">
        <v>0.4708309</v>
      </c>
      <c r="AD294" s="22">
        <v>0.36925859999999999</v>
      </c>
      <c r="AE294" s="22">
        <v>-5.9878800000000003E-2</v>
      </c>
      <c r="AF294" s="22">
        <v>-3.2364799999999999E-2</v>
      </c>
      <c r="AG294" s="22">
        <v>-5.7555999999999996E-3</v>
      </c>
      <c r="AH294" s="22">
        <v>-2.2977000000000002E-3</v>
      </c>
      <c r="AI294" s="22">
        <v>-7.7086000000000003E-3</v>
      </c>
      <c r="AJ294" s="22">
        <v>-4.9790000000000001E-4</v>
      </c>
      <c r="AK294" s="22">
        <v>-4.0241000000000001E-3</v>
      </c>
      <c r="AL294" s="22">
        <v>2.2339399999999999E-2</v>
      </c>
      <c r="AM294" s="22">
        <v>4.4493199999999997E-2</v>
      </c>
      <c r="AN294" s="22">
        <v>5.5031799999999999E-2</v>
      </c>
      <c r="AO294" s="22">
        <v>2.3540200000000001E-2</v>
      </c>
      <c r="AP294" s="22">
        <v>6.3622700000000004E-2</v>
      </c>
      <c r="AQ294" s="22">
        <v>5.9842699999999999E-2</v>
      </c>
      <c r="AR294" s="22">
        <v>3.0930300000000001E-2</v>
      </c>
      <c r="AS294" s="22">
        <v>5.1492999999999997E-2</v>
      </c>
      <c r="AT294" s="22">
        <v>6.7114699999999999E-2</v>
      </c>
      <c r="AU294" s="22">
        <v>6.1657999999999998E-2</v>
      </c>
      <c r="AV294" s="22">
        <v>2.4475E-2</v>
      </c>
      <c r="AW294" s="22">
        <v>1.9133600000000001E-2</v>
      </c>
      <c r="AX294" s="22">
        <v>-2.34516E-2</v>
      </c>
      <c r="AY294" s="22">
        <v>6.0356000000000003E-3</v>
      </c>
      <c r="AZ294" s="22">
        <v>-4.9791299999999997E-2</v>
      </c>
      <c r="BA294" s="22">
        <v>-3.06909E-2</v>
      </c>
      <c r="BB294" s="22">
        <v>-2.5384E-2</v>
      </c>
      <c r="BC294" s="22">
        <v>-2.7846300000000001E-2</v>
      </c>
      <c r="BD294" s="22">
        <v>-9.9057999999999993E-3</v>
      </c>
      <c r="BE294" s="22">
        <v>1.41236E-2</v>
      </c>
      <c r="BF294" s="22">
        <v>1.7925300000000002E-2</v>
      </c>
      <c r="BG294" s="22">
        <v>1.2837599999999999E-2</v>
      </c>
      <c r="BH294" s="22">
        <v>2.9279099999999999E-2</v>
      </c>
      <c r="BI294" s="22">
        <v>2.2325299999999999E-2</v>
      </c>
      <c r="BJ294" s="22">
        <v>4.8620799999999999E-2</v>
      </c>
      <c r="BK294" s="22">
        <v>7.5999999999999998E-2</v>
      </c>
      <c r="BL294" s="22">
        <v>9.6961099999999995E-2</v>
      </c>
      <c r="BM294" s="22">
        <v>6.4641699999999996E-2</v>
      </c>
      <c r="BN294" s="22">
        <v>0.1039644</v>
      </c>
      <c r="BO294" s="22">
        <v>0.1004903</v>
      </c>
      <c r="BP294" s="22">
        <v>7.2409299999999996E-2</v>
      </c>
      <c r="BQ294" s="22">
        <v>9.4139299999999995E-2</v>
      </c>
      <c r="BR294" s="22">
        <v>0.1030441</v>
      </c>
      <c r="BS294" s="22">
        <v>9.3226600000000007E-2</v>
      </c>
      <c r="BT294" s="22">
        <v>6.21851E-2</v>
      </c>
      <c r="BU294" s="22">
        <v>5.1898300000000001E-2</v>
      </c>
      <c r="BV294" s="22">
        <v>1.66666E-2</v>
      </c>
      <c r="BW294" s="22">
        <v>4.4558500000000001E-2</v>
      </c>
      <c r="BX294" s="22">
        <v>-9.8046999999999995E-3</v>
      </c>
      <c r="BY294" s="22">
        <v>1.8588000000000001E-3</v>
      </c>
      <c r="BZ294" s="22">
        <v>1.5721000000000001E-3</v>
      </c>
      <c r="CA294" s="22">
        <v>-5.6607000000000003E-3</v>
      </c>
      <c r="CB294" s="22">
        <v>5.6493000000000003E-3</v>
      </c>
      <c r="CC294" s="22">
        <v>2.7891800000000001E-2</v>
      </c>
      <c r="CD294" s="22">
        <v>3.19317E-2</v>
      </c>
      <c r="CE294" s="22">
        <v>2.7067799999999999E-2</v>
      </c>
      <c r="CF294" s="22">
        <v>4.9902599999999998E-2</v>
      </c>
      <c r="CG294" s="22">
        <v>4.0574800000000001E-2</v>
      </c>
      <c r="CH294" s="22">
        <v>6.6823199999999999E-2</v>
      </c>
      <c r="CI294" s="22">
        <v>9.7821599999999995E-2</v>
      </c>
      <c r="CJ294" s="22">
        <v>0.12600120000000001</v>
      </c>
      <c r="CK294" s="22">
        <v>9.31086E-2</v>
      </c>
      <c r="CL294" s="22">
        <v>0.13190489999999999</v>
      </c>
      <c r="CM294" s="22">
        <v>0.1286426</v>
      </c>
      <c r="CN294" s="22">
        <v>0.10113750000000001</v>
      </c>
      <c r="CO294" s="22">
        <v>0.12367599999999999</v>
      </c>
      <c r="CP294" s="22">
        <v>0.1279286</v>
      </c>
      <c r="CQ294" s="22">
        <v>0.1150909</v>
      </c>
      <c r="CR294" s="22">
        <v>8.8302900000000004E-2</v>
      </c>
      <c r="CS294" s="22">
        <v>7.4590900000000002E-2</v>
      </c>
      <c r="CT294" s="22">
        <v>4.44523E-2</v>
      </c>
      <c r="CU294" s="22">
        <v>7.1239399999999994E-2</v>
      </c>
      <c r="CV294" s="22">
        <v>1.78899E-2</v>
      </c>
      <c r="CW294" s="22">
        <v>2.4402699999999999E-2</v>
      </c>
      <c r="CX294" s="22">
        <v>2.0241700000000001E-2</v>
      </c>
      <c r="CY294" s="22">
        <v>1.6525000000000001E-2</v>
      </c>
      <c r="CZ294" s="22">
        <v>2.1204400000000002E-2</v>
      </c>
      <c r="DA294" s="22">
        <v>4.1660099999999999E-2</v>
      </c>
      <c r="DB294" s="22">
        <v>4.5938100000000003E-2</v>
      </c>
      <c r="DC294" s="22">
        <v>4.1298000000000001E-2</v>
      </c>
      <c r="DD294" s="22">
        <v>7.0526099999999994E-2</v>
      </c>
      <c r="DE294" s="22">
        <v>5.8824300000000003E-2</v>
      </c>
      <c r="DF294" s="22">
        <v>8.5025699999999996E-2</v>
      </c>
      <c r="DG294" s="22">
        <v>0.1196431</v>
      </c>
      <c r="DH294" s="22">
        <v>0.15504129999999999</v>
      </c>
      <c r="DI294" s="22">
        <v>0.1215754</v>
      </c>
      <c r="DJ294" s="22">
        <v>0.1598454</v>
      </c>
      <c r="DK294" s="22">
        <v>0.15679499999999999</v>
      </c>
      <c r="DL294" s="22">
        <v>0.1298657</v>
      </c>
      <c r="DM294" s="22">
        <v>0.15321270000000001</v>
      </c>
      <c r="DN294" s="22">
        <v>0.15281320000000001</v>
      </c>
      <c r="DO294" s="22">
        <v>0.1369552</v>
      </c>
      <c r="DP294" s="22">
        <v>0.1144208</v>
      </c>
      <c r="DQ294" s="22">
        <v>9.7283599999999998E-2</v>
      </c>
      <c r="DR294" s="22">
        <v>7.2237999999999997E-2</v>
      </c>
      <c r="DS294" s="22">
        <v>9.7920199999999999E-2</v>
      </c>
      <c r="DT294" s="22">
        <v>4.5584399999999997E-2</v>
      </c>
      <c r="DU294" s="22">
        <v>4.6946500000000002E-2</v>
      </c>
      <c r="DV294" s="22">
        <v>3.8911399999999999E-2</v>
      </c>
      <c r="DW294" s="22">
        <v>4.8557500000000003E-2</v>
      </c>
      <c r="DX294" s="22">
        <v>4.3663399999999998E-2</v>
      </c>
      <c r="DY294" s="22">
        <v>6.1539200000000002E-2</v>
      </c>
      <c r="DZ294" s="22">
        <v>6.61611E-2</v>
      </c>
      <c r="EA294" s="22">
        <v>6.1844200000000002E-2</v>
      </c>
      <c r="EB294" s="22">
        <v>0.1003032</v>
      </c>
      <c r="EC294" s="22">
        <v>8.5173799999999994E-2</v>
      </c>
      <c r="ED294" s="22">
        <v>0.11130710000000001</v>
      </c>
      <c r="EE294" s="22">
        <v>0.1511499</v>
      </c>
      <c r="EF294" s="22">
        <v>0.1969706</v>
      </c>
      <c r="EG294" s="22">
        <v>0.16267699999999999</v>
      </c>
      <c r="EH294" s="22">
        <v>0.20018710000000001</v>
      </c>
      <c r="EI294" s="22">
        <v>0.1974426</v>
      </c>
      <c r="EJ294" s="22">
        <v>0.17134460000000001</v>
      </c>
      <c r="EK294" s="22">
        <v>0.19585900000000001</v>
      </c>
      <c r="EL294" s="22">
        <v>0.18874260000000001</v>
      </c>
      <c r="EM294" s="22">
        <v>0.1685238</v>
      </c>
      <c r="EN294" s="22">
        <v>0.15213080000000001</v>
      </c>
      <c r="EO294" s="22">
        <v>0.1300482</v>
      </c>
      <c r="EP294" s="22">
        <v>0.1123562</v>
      </c>
      <c r="EQ294" s="22">
        <v>0.13644310000000001</v>
      </c>
      <c r="ER294" s="22">
        <v>8.5570999999999994E-2</v>
      </c>
      <c r="ES294" s="22">
        <v>7.9496200000000003E-2</v>
      </c>
      <c r="ET294" s="22">
        <v>6.5867499999999995E-2</v>
      </c>
      <c r="EU294" s="22">
        <v>63.772730000000003</v>
      </c>
      <c r="EV294" s="22">
        <v>63.636360000000003</v>
      </c>
      <c r="EW294" s="22">
        <v>63.318179999999998</v>
      </c>
      <c r="EX294" s="22">
        <v>63.409089999999999</v>
      </c>
      <c r="EY294" s="22">
        <v>63.318179999999998</v>
      </c>
      <c r="EZ294" s="22">
        <v>63.227269999999997</v>
      </c>
      <c r="FA294" s="22">
        <v>62.772730000000003</v>
      </c>
      <c r="FB294" s="22">
        <v>62.909089999999999</v>
      </c>
      <c r="FC294" s="22">
        <v>64.318179999999998</v>
      </c>
      <c r="FD294" s="22">
        <v>67.181820000000002</v>
      </c>
      <c r="FE294" s="22">
        <v>71.818179999999998</v>
      </c>
      <c r="FF294" s="22">
        <v>75.272729999999996</v>
      </c>
      <c r="FG294" s="22">
        <v>76.5</v>
      </c>
      <c r="FH294" s="22">
        <v>76.954539999999994</v>
      </c>
      <c r="FI294" s="22">
        <v>77.272729999999996</v>
      </c>
      <c r="FJ294" s="22">
        <v>76.909090000000006</v>
      </c>
      <c r="FK294" s="22">
        <v>75.772729999999996</v>
      </c>
      <c r="FL294" s="22">
        <v>74.5</v>
      </c>
      <c r="FM294" s="22">
        <v>72.227270000000004</v>
      </c>
      <c r="FN294" s="22">
        <v>69.045460000000006</v>
      </c>
      <c r="FO294" s="22">
        <v>65.954539999999994</v>
      </c>
      <c r="FP294" s="22">
        <v>64.818179999999998</v>
      </c>
      <c r="FQ294" s="22">
        <v>64.181820000000002</v>
      </c>
      <c r="FR294" s="22">
        <v>64</v>
      </c>
      <c r="FS294" s="22">
        <v>0.71321979999999996</v>
      </c>
      <c r="FT294" s="22">
        <v>3.4725199999999998E-2</v>
      </c>
      <c r="FU294" s="22">
        <v>4.49045E-2</v>
      </c>
      <c r="FV294">
        <v>2.8913399999999999E-2</v>
      </c>
    </row>
    <row r="295" spans="1:178" x14ac:dyDescent="0.3">
      <c r="A295" s="13" t="s">
        <v>226</v>
      </c>
      <c r="B295" s="13" t="s">
        <v>0</v>
      </c>
      <c r="C295" s="13" t="s">
        <v>269</v>
      </c>
      <c r="D295" s="34" t="s">
        <v>231</v>
      </c>
      <c r="E295" s="23" t="s">
        <v>221</v>
      </c>
      <c r="F295" s="23">
        <v>320</v>
      </c>
      <c r="G295" s="22">
        <v>0.34223740000000002</v>
      </c>
      <c r="H295" s="22">
        <v>0.31699339999999998</v>
      </c>
      <c r="I295" s="22">
        <v>0.28819810000000001</v>
      </c>
      <c r="J295" s="22">
        <v>0.25643440000000001</v>
      </c>
      <c r="K295" s="22">
        <v>0.25094759999999999</v>
      </c>
      <c r="L295" s="22">
        <v>0.26829760000000002</v>
      </c>
      <c r="M295" s="22">
        <v>0.31041299999999999</v>
      </c>
      <c r="N295" s="22">
        <v>0.20822109999999999</v>
      </c>
      <c r="O295" s="22">
        <v>-2.3452299999999999E-2</v>
      </c>
      <c r="P295" s="22">
        <v>-0.26702959999999998</v>
      </c>
      <c r="Q295" s="22">
        <v>-0.41623830000000001</v>
      </c>
      <c r="R295" s="22">
        <v>-0.45075080000000001</v>
      </c>
      <c r="S295" s="22">
        <v>-0.41292590000000001</v>
      </c>
      <c r="T295" s="22">
        <v>-0.32043060000000001</v>
      </c>
      <c r="U295" s="22">
        <v>-0.17141989999999999</v>
      </c>
      <c r="V295" s="22">
        <v>2.1189199999999998E-2</v>
      </c>
      <c r="W295" s="22">
        <v>0.2734452</v>
      </c>
      <c r="X295" s="22">
        <v>0.57088349999999999</v>
      </c>
      <c r="Y295" s="22">
        <v>0.67565240000000004</v>
      </c>
      <c r="Z295" s="22">
        <v>0.69324470000000005</v>
      </c>
      <c r="AA295" s="22">
        <v>0.63832900000000004</v>
      </c>
      <c r="AB295" s="22">
        <v>0.57268699999999995</v>
      </c>
      <c r="AC295" s="22">
        <v>0.52011830000000003</v>
      </c>
      <c r="AD295" s="22">
        <v>0.4375888</v>
      </c>
      <c r="AE295" s="22">
        <v>-0.1418673</v>
      </c>
      <c r="AF295" s="22">
        <v>-0.1165311</v>
      </c>
      <c r="AG295" s="22">
        <v>-0.11983729999999999</v>
      </c>
      <c r="AH295" s="22">
        <v>-0.1417303</v>
      </c>
      <c r="AI295" s="22">
        <v>-0.124947</v>
      </c>
      <c r="AJ295" s="22">
        <v>-7.6572600000000005E-2</v>
      </c>
      <c r="AK295" s="22">
        <v>-6.4529799999999998E-2</v>
      </c>
      <c r="AL295" s="22">
        <v>-0.1063019</v>
      </c>
      <c r="AM295" s="22">
        <v>-0.1527905</v>
      </c>
      <c r="AN295" s="22">
        <v>-0.1351154</v>
      </c>
      <c r="AO295" s="22">
        <v>-0.1326475</v>
      </c>
      <c r="AP295" s="22">
        <v>-9.9360199999999996E-2</v>
      </c>
      <c r="AQ295" s="22">
        <v>-5.8010100000000002E-2</v>
      </c>
      <c r="AR295" s="22">
        <v>-1.25483E-2</v>
      </c>
      <c r="AS295" s="22">
        <v>1.29783E-2</v>
      </c>
      <c r="AT295" s="22">
        <v>1.439E-4</v>
      </c>
      <c r="AU295" s="22">
        <v>-3.1334899999999999E-2</v>
      </c>
      <c r="AV295" s="22">
        <v>-6.0666400000000002E-2</v>
      </c>
      <c r="AW295" s="22">
        <v>-0.10231179999999999</v>
      </c>
      <c r="AX295" s="22">
        <v>-0.1099207</v>
      </c>
      <c r="AY295" s="22">
        <v>-0.12864039999999999</v>
      </c>
      <c r="AZ295" s="22">
        <v>-0.13151959999999999</v>
      </c>
      <c r="BA295" s="22">
        <v>-0.12033779999999999</v>
      </c>
      <c r="BB295" s="22">
        <v>-9.8090499999999997E-2</v>
      </c>
      <c r="BC295" s="22">
        <v>-0.10471850000000001</v>
      </c>
      <c r="BD295" s="22">
        <v>-8.5833300000000001E-2</v>
      </c>
      <c r="BE295" s="22">
        <v>-9.2715000000000006E-2</v>
      </c>
      <c r="BF295" s="22">
        <v>-0.11436540000000001</v>
      </c>
      <c r="BG295" s="22">
        <v>-9.8169000000000006E-2</v>
      </c>
      <c r="BH295" s="22">
        <v>-5.4590399999999997E-2</v>
      </c>
      <c r="BI295" s="22">
        <v>-4.4057100000000002E-2</v>
      </c>
      <c r="BJ295" s="22">
        <v>-8.0835199999999996E-2</v>
      </c>
      <c r="BK295" s="22">
        <v>-0.1186376</v>
      </c>
      <c r="BL295" s="22">
        <v>-9.4375200000000006E-2</v>
      </c>
      <c r="BM295" s="22">
        <v>-8.2103899999999994E-2</v>
      </c>
      <c r="BN295" s="22">
        <v>-4.7701100000000003E-2</v>
      </c>
      <c r="BO295" s="22">
        <v>-9.3223999999999998E-3</v>
      </c>
      <c r="BP295" s="22">
        <v>3.4781399999999997E-2</v>
      </c>
      <c r="BQ295" s="22">
        <v>5.6179E-2</v>
      </c>
      <c r="BR295" s="22">
        <v>3.58131E-2</v>
      </c>
      <c r="BS295" s="22">
        <v>3.7965999999999998E-3</v>
      </c>
      <c r="BT295" s="22">
        <v>-2.7319E-2</v>
      </c>
      <c r="BU295" s="22">
        <v>-6.9607299999999997E-2</v>
      </c>
      <c r="BV295" s="22">
        <v>-7.9465599999999997E-2</v>
      </c>
      <c r="BW295" s="22">
        <v>-9.8202800000000007E-2</v>
      </c>
      <c r="BX295" s="22">
        <v>-0.1027493</v>
      </c>
      <c r="BY295" s="22">
        <v>-9.0789099999999998E-2</v>
      </c>
      <c r="BZ295" s="22">
        <v>-6.1678200000000002E-2</v>
      </c>
      <c r="CA295" s="22">
        <v>-7.8989400000000001E-2</v>
      </c>
      <c r="CB295" s="22">
        <v>-6.4572199999999996E-2</v>
      </c>
      <c r="CC295" s="22">
        <v>-7.3930200000000001E-2</v>
      </c>
      <c r="CD295" s="22">
        <v>-9.5412499999999997E-2</v>
      </c>
      <c r="CE295" s="22">
        <v>-7.9622700000000005E-2</v>
      </c>
      <c r="CF295" s="22">
        <v>-3.9365499999999998E-2</v>
      </c>
      <c r="CG295" s="22">
        <v>-2.9877899999999999E-2</v>
      </c>
      <c r="CH295" s="22">
        <v>-6.3197100000000006E-2</v>
      </c>
      <c r="CI295" s="22">
        <v>-9.4983399999999996E-2</v>
      </c>
      <c r="CJ295" s="22">
        <v>-6.6158700000000001E-2</v>
      </c>
      <c r="CK295" s="22">
        <v>-4.7097699999999999E-2</v>
      </c>
      <c r="CL295" s="22">
        <v>-1.19221E-2</v>
      </c>
      <c r="CM295" s="22">
        <v>2.43985E-2</v>
      </c>
      <c r="CN295" s="22">
        <v>6.7561800000000005E-2</v>
      </c>
      <c r="CO295" s="22">
        <v>8.6099700000000001E-2</v>
      </c>
      <c r="CP295" s="22">
        <v>6.0517399999999999E-2</v>
      </c>
      <c r="CQ295" s="22">
        <v>2.8128500000000001E-2</v>
      </c>
      <c r="CR295" s="22">
        <v>-4.2227999999999996E-3</v>
      </c>
      <c r="CS295" s="22">
        <v>-4.6956299999999999E-2</v>
      </c>
      <c r="CT295" s="22">
        <v>-5.8372500000000001E-2</v>
      </c>
      <c r="CU295" s="22">
        <v>-7.7121700000000001E-2</v>
      </c>
      <c r="CV295" s="22">
        <v>-8.2822999999999994E-2</v>
      </c>
      <c r="CW295" s="22">
        <v>-7.0323800000000006E-2</v>
      </c>
      <c r="CX295" s="22">
        <v>-3.6459100000000001E-2</v>
      </c>
      <c r="CY295" s="22">
        <v>-5.3260299999999997E-2</v>
      </c>
      <c r="CZ295" s="22">
        <v>-4.3311000000000002E-2</v>
      </c>
      <c r="DA295" s="22">
        <v>-5.5145300000000001E-2</v>
      </c>
      <c r="DB295" s="22">
        <v>-7.6459600000000003E-2</v>
      </c>
      <c r="DC295" s="22">
        <v>-6.1076400000000003E-2</v>
      </c>
      <c r="DD295" s="22">
        <v>-2.4140700000000001E-2</v>
      </c>
      <c r="DE295" s="22">
        <v>-1.56986E-2</v>
      </c>
      <c r="DF295" s="22">
        <v>-4.5558899999999999E-2</v>
      </c>
      <c r="DG295" s="22">
        <v>-7.1329100000000006E-2</v>
      </c>
      <c r="DH295" s="22">
        <v>-3.7942200000000002E-2</v>
      </c>
      <c r="DI295" s="22">
        <v>-1.20914E-2</v>
      </c>
      <c r="DJ295" s="22">
        <v>2.38569E-2</v>
      </c>
      <c r="DK295" s="22">
        <v>5.8119499999999998E-2</v>
      </c>
      <c r="DL295" s="22">
        <v>0.1003421</v>
      </c>
      <c r="DM295" s="22">
        <v>0.1160204</v>
      </c>
      <c r="DN295" s="22">
        <v>8.52218E-2</v>
      </c>
      <c r="DO295" s="22">
        <v>5.2460399999999997E-2</v>
      </c>
      <c r="DP295" s="22">
        <v>1.8873500000000001E-2</v>
      </c>
      <c r="DQ295" s="22">
        <v>-2.4305199999999999E-2</v>
      </c>
      <c r="DR295" s="22">
        <v>-3.7279399999999997E-2</v>
      </c>
      <c r="DS295" s="22">
        <v>-5.6040699999999999E-2</v>
      </c>
      <c r="DT295" s="22">
        <v>-6.28967E-2</v>
      </c>
      <c r="DU295" s="22">
        <v>-4.98585E-2</v>
      </c>
      <c r="DV295" s="22">
        <v>-1.124E-2</v>
      </c>
      <c r="DW295" s="22">
        <v>-1.61116E-2</v>
      </c>
      <c r="DX295" s="22">
        <v>-1.2613299999999999E-2</v>
      </c>
      <c r="DY295" s="22">
        <v>-2.8022999999999999E-2</v>
      </c>
      <c r="DZ295" s="22">
        <v>-4.9094600000000002E-2</v>
      </c>
      <c r="EA295" s="22">
        <v>-3.42984E-2</v>
      </c>
      <c r="EB295" s="22">
        <v>-2.1584E-3</v>
      </c>
      <c r="EC295" s="22">
        <v>4.7739999999999996E-3</v>
      </c>
      <c r="ED295" s="22">
        <v>-2.0092200000000001E-2</v>
      </c>
      <c r="EE295" s="22">
        <v>-3.71762E-2</v>
      </c>
      <c r="EF295" s="22">
        <v>2.7978999999999999E-3</v>
      </c>
      <c r="EG295" s="22">
        <v>3.8452100000000003E-2</v>
      </c>
      <c r="EH295" s="22">
        <v>7.5516100000000003E-2</v>
      </c>
      <c r="EI295" s="22">
        <v>0.1068072</v>
      </c>
      <c r="EJ295" s="22">
        <v>0.14767179999999999</v>
      </c>
      <c r="EK295" s="22">
        <v>0.15922120000000001</v>
      </c>
      <c r="EL295" s="22">
        <v>0.1208909</v>
      </c>
      <c r="EM295" s="22">
        <v>8.7591799999999997E-2</v>
      </c>
      <c r="EN295" s="22">
        <v>5.2220900000000001E-2</v>
      </c>
      <c r="EO295" s="22">
        <v>8.3992000000000008E-3</v>
      </c>
      <c r="EP295" s="22">
        <v>-6.8241999999999999E-3</v>
      </c>
      <c r="EQ295" s="22">
        <v>-2.56031E-2</v>
      </c>
      <c r="ER295" s="22">
        <v>-3.4126400000000001E-2</v>
      </c>
      <c r="ES295" s="22">
        <v>-2.0309799999999999E-2</v>
      </c>
      <c r="ET295" s="22">
        <v>2.5172300000000002E-2</v>
      </c>
      <c r="EU295" s="22">
        <v>62.681820000000002</v>
      </c>
      <c r="EV295" s="22">
        <v>61.409089999999999</v>
      </c>
      <c r="EW295" s="22">
        <v>60</v>
      </c>
      <c r="EX295" s="22">
        <v>59.727269999999997</v>
      </c>
      <c r="EY295" s="22">
        <v>58.181820000000002</v>
      </c>
      <c r="EZ295" s="22">
        <v>57.863639999999997</v>
      </c>
      <c r="FA295" s="22">
        <v>57.090910000000001</v>
      </c>
      <c r="FB295" s="22">
        <v>59.227269999999997</v>
      </c>
      <c r="FC295" s="22">
        <v>67.181820000000002</v>
      </c>
      <c r="FD295" s="22">
        <v>76.227270000000004</v>
      </c>
      <c r="FE295" s="22">
        <v>82.818179999999998</v>
      </c>
      <c r="FF295" s="22">
        <v>85.954539999999994</v>
      </c>
      <c r="FG295" s="22">
        <v>88.545460000000006</v>
      </c>
      <c r="FH295" s="22">
        <v>91.318179999999998</v>
      </c>
      <c r="FI295" s="22">
        <v>92.181820000000002</v>
      </c>
      <c r="FJ295" s="22">
        <v>91.272729999999996</v>
      </c>
      <c r="FK295" s="22">
        <v>89.454539999999994</v>
      </c>
      <c r="FL295" s="22">
        <v>87.409090000000006</v>
      </c>
      <c r="FM295" s="22">
        <v>84.136359999999996</v>
      </c>
      <c r="FN295" s="22">
        <v>79.090909999999994</v>
      </c>
      <c r="FO295" s="22">
        <v>71.318179999999998</v>
      </c>
      <c r="FP295" s="22">
        <v>68.181820000000002</v>
      </c>
      <c r="FQ295" s="22">
        <v>66</v>
      </c>
      <c r="FR295" s="22">
        <v>64.272729999999996</v>
      </c>
      <c r="FS295" s="22">
        <v>0.68664619999999998</v>
      </c>
      <c r="FT295" s="22">
        <v>2.8179900000000001E-2</v>
      </c>
      <c r="FU295" s="22">
        <v>4.6544599999999998E-2</v>
      </c>
      <c r="FV295">
        <v>3.4018800000000002E-2</v>
      </c>
    </row>
    <row r="296" spans="1:178" x14ac:dyDescent="0.3">
      <c r="A296" s="13" t="s">
        <v>226</v>
      </c>
      <c r="B296" s="13" t="s">
        <v>0</v>
      </c>
      <c r="C296" s="13" t="s">
        <v>269</v>
      </c>
      <c r="D296" s="34" t="s">
        <v>232</v>
      </c>
      <c r="E296" s="23" t="s">
        <v>219</v>
      </c>
      <c r="F296" s="23">
        <v>539</v>
      </c>
      <c r="G296" s="22">
        <v>0.48666379999999998</v>
      </c>
      <c r="H296" s="22">
        <v>0.42275620000000003</v>
      </c>
      <c r="I296" s="22">
        <v>0.3967137</v>
      </c>
      <c r="J296" s="22">
        <v>0.40915479999999999</v>
      </c>
      <c r="K296" s="22">
        <v>0.4183751</v>
      </c>
      <c r="L296" s="22">
        <v>0.44111790000000001</v>
      </c>
      <c r="M296" s="22">
        <v>0.51884280000000005</v>
      </c>
      <c r="N296" s="22">
        <v>0.43006549999999999</v>
      </c>
      <c r="O296" s="22">
        <v>0.1212457</v>
      </c>
      <c r="P296" s="22">
        <v>-0.1834083</v>
      </c>
      <c r="Q296" s="22">
        <v>-0.38162410000000002</v>
      </c>
      <c r="R296" s="22">
        <v>-0.47115200000000002</v>
      </c>
      <c r="S296" s="22">
        <v>-0.42729850000000003</v>
      </c>
      <c r="T296" s="22">
        <v>-0.26824409999999999</v>
      </c>
      <c r="U296" s="22">
        <v>-2.4564699999999998E-2</v>
      </c>
      <c r="V296" s="22">
        <v>0.29466399999999998</v>
      </c>
      <c r="W296" s="22">
        <v>0.64043220000000001</v>
      </c>
      <c r="X296" s="22">
        <v>0.89595599999999997</v>
      </c>
      <c r="Y296" s="22">
        <v>0.92321319999999996</v>
      </c>
      <c r="Z296" s="22">
        <v>0.84755270000000005</v>
      </c>
      <c r="AA296" s="22">
        <v>0.82228449999999997</v>
      </c>
      <c r="AB296" s="22">
        <v>0.75157430000000003</v>
      </c>
      <c r="AC296" s="22">
        <v>0.66849259999999999</v>
      </c>
      <c r="AD296" s="22">
        <v>0.60252589999999995</v>
      </c>
      <c r="AE296" s="22">
        <v>-0.1500049</v>
      </c>
      <c r="AF296" s="22">
        <v>-0.17924219999999999</v>
      </c>
      <c r="AG296" s="22">
        <v>-0.14269490000000001</v>
      </c>
      <c r="AH296" s="22">
        <v>-0.12943399999999999</v>
      </c>
      <c r="AI296" s="22">
        <v>-0.1287343</v>
      </c>
      <c r="AJ296" s="22">
        <v>-0.12073349999999999</v>
      </c>
      <c r="AK296" s="22">
        <v>-0.1002542</v>
      </c>
      <c r="AL296" s="22">
        <v>-0.1095354</v>
      </c>
      <c r="AM296" s="22">
        <v>-0.16061120000000001</v>
      </c>
      <c r="AN296" s="22">
        <v>-0.1738345</v>
      </c>
      <c r="AO296" s="22">
        <v>-0.17650660000000001</v>
      </c>
      <c r="AP296" s="22">
        <v>-0.1848939</v>
      </c>
      <c r="AQ296" s="22">
        <v>-0.15093019999999999</v>
      </c>
      <c r="AR296" s="22">
        <v>-0.1189683</v>
      </c>
      <c r="AS296" s="22">
        <v>-0.10976420000000001</v>
      </c>
      <c r="AT296" s="22">
        <v>-0.1307509</v>
      </c>
      <c r="AU296" s="22">
        <v>-0.17204230000000001</v>
      </c>
      <c r="AV296" s="22">
        <v>-0.15262700000000001</v>
      </c>
      <c r="AW296" s="22">
        <v>-0.2008624</v>
      </c>
      <c r="AX296" s="22">
        <v>-0.1998558</v>
      </c>
      <c r="AY296" s="22">
        <v>-0.1933445</v>
      </c>
      <c r="AZ296" s="22">
        <v>-0.18182229999999999</v>
      </c>
      <c r="BA296" s="22">
        <v>-0.14620910000000001</v>
      </c>
      <c r="BB296" s="22">
        <v>-9.1157299999999997E-2</v>
      </c>
      <c r="BC296" s="22">
        <v>-0.1140533</v>
      </c>
      <c r="BD296" s="22">
        <v>-0.13814560000000001</v>
      </c>
      <c r="BE296" s="22">
        <v>-0.1128077</v>
      </c>
      <c r="BF296" s="22">
        <v>-0.10155980000000001</v>
      </c>
      <c r="BG296" s="22">
        <v>-9.89873E-2</v>
      </c>
      <c r="BH296" s="22">
        <v>-9.2751E-2</v>
      </c>
      <c r="BI296" s="22">
        <v>-7.0756200000000005E-2</v>
      </c>
      <c r="BJ296" s="22">
        <v>-8.0362500000000003E-2</v>
      </c>
      <c r="BK296" s="22">
        <v>-0.11939329999999999</v>
      </c>
      <c r="BL296" s="22">
        <v>-0.1198862</v>
      </c>
      <c r="BM296" s="22">
        <v>-0.11004849999999999</v>
      </c>
      <c r="BN296" s="22">
        <v>-0.10787770000000001</v>
      </c>
      <c r="BO296" s="22">
        <v>-7.6329300000000003E-2</v>
      </c>
      <c r="BP296" s="22">
        <v>-5.4587900000000002E-2</v>
      </c>
      <c r="BQ296" s="22">
        <v>-5.6468200000000003E-2</v>
      </c>
      <c r="BR296" s="22">
        <v>-8.9906799999999995E-2</v>
      </c>
      <c r="BS296" s="22">
        <v>-0.13859440000000001</v>
      </c>
      <c r="BT296" s="22">
        <v>-0.11951779999999999</v>
      </c>
      <c r="BU296" s="22">
        <v>-0.1634379</v>
      </c>
      <c r="BV296" s="22">
        <v>-0.16508890000000001</v>
      </c>
      <c r="BW296" s="22">
        <v>-0.15943019999999999</v>
      </c>
      <c r="BX296" s="22">
        <v>-0.14788699999999999</v>
      </c>
      <c r="BY296" s="22">
        <v>-0.11354259999999999</v>
      </c>
      <c r="BZ296" s="22">
        <v>-5.4625300000000002E-2</v>
      </c>
      <c r="CA296" s="22">
        <v>-8.9153399999999994E-2</v>
      </c>
      <c r="CB296" s="22">
        <v>-0.10968219999999999</v>
      </c>
      <c r="CC296" s="22">
        <v>-9.2107999999999995E-2</v>
      </c>
      <c r="CD296" s="22">
        <v>-8.22542E-2</v>
      </c>
      <c r="CE296" s="22">
        <v>-7.8384599999999999E-2</v>
      </c>
      <c r="CF296" s="22">
        <v>-7.3370500000000005E-2</v>
      </c>
      <c r="CG296" s="22">
        <v>-5.0326000000000003E-2</v>
      </c>
      <c r="CH296" s="22">
        <v>-6.0157500000000003E-2</v>
      </c>
      <c r="CI296" s="22">
        <v>-9.0845800000000004E-2</v>
      </c>
      <c r="CJ296" s="22">
        <v>-8.2521700000000003E-2</v>
      </c>
      <c r="CK296" s="22">
        <v>-6.4019800000000002E-2</v>
      </c>
      <c r="CL296" s="22">
        <v>-5.4536500000000002E-2</v>
      </c>
      <c r="CM296" s="22">
        <v>-2.4660899999999999E-2</v>
      </c>
      <c r="CN296" s="22">
        <v>-9.9982000000000005E-3</v>
      </c>
      <c r="CO296" s="22">
        <v>-1.9555599999999999E-2</v>
      </c>
      <c r="CP296" s="22">
        <v>-6.1618300000000001E-2</v>
      </c>
      <c r="CQ296" s="22">
        <v>-0.1154284</v>
      </c>
      <c r="CR296" s="22">
        <v>-9.6586500000000006E-2</v>
      </c>
      <c r="CS296" s="22">
        <v>-0.13751769999999999</v>
      </c>
      <c r="CT296" s="22">
        <v>-0.14100940000000001</v>
      </c>
      <c r="CU296" s="22">
        <v>-0.13594120000000001</v>
      </c>
      <c r="CV296" s="22">
        <v>-0.12438349999999999</v>
      </c>
      <c r="CW296" s="22">
        <v>-9.0917899999999996E-2</v>
      </c>
      <c r="CX296" s="22">
        <v>-2.93233E-2</v>
      </c>
      <c r="CY296" s="22">
        <v>-6.4253400000000002E-2</v>
      </c>
      <c r="CZ296" s="22">
        <v>-8.1218899999999997E-2</v>
      </c>
      <c r="DA296" s="22">
        <v>-7.1408200000000005E-2</v>
      </c>
      <c r="DB296" s="22">
        <v>-6.2948599999999993E-2</v>
      </c>
      <c r="DC296" s="22">
        <v>-5.7782E-2</v>
      </c>
      <c r="DD296" s="22">
        <v>-5.39899E-2</v>
      </c>
      <c r="DE296" s="22">
        <v>-2.9895700000000001E-2</v>
      </c>
      <c r="DF296" s="22">
        <v>-3.9952500000000002E-2</v>
      </c>
      <c r="DG296" s="22">
        <v>-6.2298399999999997E-2</v>
      </c>
      <c r="DH296" s="22">
        <v>-4.5157299999999997E-2</v>
      </c>
      <c r="DI296" s="22">
        <v>-1.7991199999999999E-2</v>
      </c>
      <c r="DJ296" s="22">
        <v>-1.1953000000000001E-3</v>
      </c>
      <c r="DK296" s="22">
        <v>2.7007400000000001E-2</v>
      </c>
      <c r="DL296" s="22">
        <v>3.4591499999999997E-2</v>
      </c>
      <c r="DM296" s="22">
        <v>1.7357000000000001E-2</v>
      </c>
      <c r="DN296" s="22">
        <v>-3.3329699999999997E-2</v>
      </c>
      <c r="DO296" s="22">
        <v>-9.2262499999999997E-2</v>
      </c>
      <c r="DP296" s="22">
        <v>-7.3655100000000001E-2</v>
      </c>
      <c r="DQ296" s="22">
        <v>-0.11159760000000001</v>
      </c>
      <c r="DR296" s="22">
        <v>-0.1169299</v>
      </c>
      <c r="DS296" s="22">
        <v>-0.1124522</v>
      </c>
      <c r="DT296" s="22">
        <v>-0.1008801</v>
      </c>
      <c r="DU296" s="22">
        <v>-6.8293099999999995E-2</v>
      </c>
      <c r="DV296" s="22">
        <v>-4.0213999999999996E-3</v>
      </c>
      <c r="DW296" s="22">
        <v>-2.8301799999999998E-2</v>
      </c>
      <c r="DX296" s="22">
        <v>-4.01223E-2</v>
      </c>
      <c r="DY296" s="22">
        <v>-4.1521000000000002E-2</v>
      </c>
      <c r="DZ296" s="22">
        <v>-3.5074500000000002E-2</v>
      </c>
      <c r="EA296" s="22">
        <v>-2.8035000000000001E-2</v>
      </c>
      <c r="EB296" s="22">
        <v>-2.60074E-2</v>
      </c>
      <c r="EC296" s="22">
        <v>-3.9780000000000002E-4</v>
      </c>
      <c r="ED296" s="22">
        <v>-1.07797E-2</v>
      </c>
      <c r="EE296" s="22">
        <v>-2.1080499999999999E-2</v>
      </c>
      <c r="EF296" s="22">
        <v>8.7910000000000002E-3</v>
      </c>
      <c r="EG296" s="22">
        <v>4.84669E-2</v>
      </c>
      <c r="EH296" s="22">
        <v>7.5821E-2</v>
      </c>
      <c r="EI296" s="22">
        <v>0.1016083</v>
      </c>
      <c r="EJ296" s="22">
        <v>9.8972000000000004E-2</v>
      </c>
      <c r="EK296" s="22">
        <v>7.0652999999999994E-2</v>
      </c>
      <c r="EL296" s="22">
        <v>7.5144000000000001E-3</v>
      </c>
      <c r="EM296" s="22">
        <v>-5.8814600000000002E-2</v>
      </c>
      <c r="EN296" s="22">
        <v>-4.0545900000000003E-2</v>
      </c>
      <c r="EO296" s="22">
        <v>-7.4173000000000003E-2</v>
      </c>
      <c r="EP296" s="22">
        <v>-8.2163E-2</v>
      </c>
      <c r="EQ296" s="22">
        <v>-7.8537899999999994E-2</v>
      </c>
      <c r="ER296" s="22">
        <v>-6.6944799999999999E-2</v>
      </c>
      <c r="ES296" s="22">
        <v>-3.5626600000000001E-2</v>
      </c>
      <c r="ET296" s="22">
        <v>3.2510699999999997E-2</v>
      </c>
      <c r="EU296" s="22">
        <v>47.127490000000002</v>
      </c>
      <c r="EV296" s="22">
        <v>46.377879999999998</v>
      </c>
      <c r="EW296" s="22">
        <v>45.906300000000002</v>
      </c>
      <c r="EX296" s="22">
        <v>45.6083</v>
      </c>
      <c r="EY296" s="22">
        <v>45.729649999999999</v>
      </c>
      <c r="EZ296" s="22">
        <v>45.239629999999998</v>
      </c>
      <c r="FA296" s="22">
        <v>44.944699999999997</v>
      </c>
      <c r="FB296" s="22">
        <v>45.115209999999998</v>
      </c>
      <c r="FC296" s="22">
        <v>49.081409999999998</v>
      </c>
      <c r="FD296" s="22">
        <v>55.165900000000001</v>
      </c>
      <c r="FE296" s="22">
        <v>59.900149999999996</v>
      </c>
      <c r="FF296" s="22">
        <v>62.393239999999999</v>
      </c>
      <c r="FG296" s="22">
        <v>63.850999999999999</v>
      </c>
      <c r="FH296" s="22">
        <v>64.428569999999993</v>
      </c>
      <c r="FI296" s="22">
        <v>63.998460000000001</v>
      </c>
      <c r="FJ296" s="22">
        <v>63.092170000000003</v>
      </c>
      <c r="FK296" s="22">
        <v>60.844850000000001</v>
      </c>
      <c r="FL296" s="22">
        <v>56.218119999999999</v>
      </c>
      <c r="FM296" s="22">
        <v>53.806449999999998</v>
      </c>
      <c r="FN296" s="22">
        <v>51.519199999999998</v>
      </c>
      <c r="FO296" s="22">
        <v>50.443930000000002</v>
      </c>
      <c r="FP296" s="22">
        <v>49.60369</v>
      </c>
      <c r="FQ296" s="22">
        <v>48.526879999999998</v>
      </c>
      <c r="FR296" s="22">
        <v>47.721969999999999</v>
      </c>
      <c r="FS296" s="22">
        <v>0.81400830000000002</v>
      </c>
      <c r="FT296" s="22">
        <v>4.7890000000000002E-2</v>
      </c>
      <c r="FU296" s="22">
        <v>4.3160400000000002E-2</v>
      </c>
      <c r="FV296">
        <v>3.5399899999999998E-2</v>
      </c>
    </row>
    <row r="297" spans="1:178" x14ac:dyDescent="0.3">
      <c r="A297" s="13" t="s">
        <v>226</v>
      </c>
      <c r="B297" s="13" t="s">
        <v>0</v>
      </c>
      <c r="C297" s="13" t="s">
        <v>269</v>
      </c>
      <c r="D297" s="34" t="s">
        <v>232</v>
      </c>
      <c r="E297" s="23" t="s">
        <v>220</v>
      </c>
      <c r="F297" s="23">
        <v>259</v>
      </c>
      <c r="G297" s="22">
        <v>0.22544939999999999</v>
      </c>
      <c r="H297" s="22">
        <v>0.2085284</v>
      </c>
      <c r="I297" s="22">
        <v>0.20553830000000001</v>
      </c>
      <c r="J297" s="22">
        <v>0.21152099999999999</v>
      </c>
      <c r="K297" s="22">
        <v>0.21967800000000001</v>
      </c>
      <c r="L297" s="22">
        <v>0.23642650000000001</v>
      </c>
      <c r="M297" s="22">
        <v>0.27831040000000001</v>
      </c>
      <c r="N297" s="22">
        <v>0.20527690000000001</v>
      </c>
      <c r="O297" s="22">
        <v>5.0384600000000002E-2</v>
      </c>
      <c r="P297" s="22">
        <v>-0.1072345</v>
      </c>
      <c r="Q297" s="22">
        <v>-0.2326472</v>
      </c>
      <c r="R297" s="22">
        <v>-0.2931491</v>
      </c>
      <c r="S297" s="22">
        <v>-0.2629068</v>
      </c>
      <c r="T297" s="22">
        <v>-0.1785004</v>
      </c>
      <c r="U297" s="22">
        <v>-6.9982900000000001E-2</v>
      </c>
      <c r="V297" s="22">
        <v>9.1085899999999997E-2</v>
      </c>
      <c r="W297" s="22">
        <v>0.25158649999999999</v>
      </c>
      <c r="X297" s="22">
        <v>0.36649330000000002</v>
      </c>
      <c r="Y297" s="22">
        <v>0.4119083</v>
      </c>
      <c r="Z297" s="22">
        <v>0.41155209999999998</v>
      </c>
      <c r="AA297" s="22">
        <v>0.39521319999999999</v>
      </c>
      <c r="AB297" s="22">
        <v>0.33952349999999998</v>
      </c>
      <c r="AC297" s="22">
        <v>0.29535450000000002</v>
      </c>
      <c r="AD297" s="22">
        <v>0.26169369999999997</v>
      </c>
      <c r="AE297" s="22">
        <v>-0.1303194</v>
      </c>
      <c r="AF297" s="22">
        <v>-8.5304900000000003E-2</v>
      </c>
      <c r="AG297" s="22">
        <v>-6.2475900000000001E-2</v>
      </c>
      <c r="AH297" s="22">
        <v>-5.4793099999999997E-2</v>
      </c>
      <c r="AI297" s="22">
        <v>-5.4291899999999997E-2</v>
      </c>
      <c r="AJ297" s="22">
        <v>-6.3705399999999995E-2</v>
      </c>
      <c r="AK297" s="22">
        <v>-5.1500900000000002E-2</v>
      </c>
      <c r="AL297" s="22">
        <v>-7.3343500000000006E-2</v>
      </c>
      <c r="AM297" s="22">
        <v>-0.1031029</v>
      </c>
      <c r="AN297" s="22">
        <v>-0.124026</v>
      </c>
      <c r="AO297" s="22">
        <v>-0.14373839999999999</v>
      </c>
      <c r="AP297" s="22">
        <v>-0.1574892</v>
      </c>
      <c r="AQ297" s="22">
        <v>-0.13833960000000001</v>
      </c>
      <c r="AR297" s="22">
        <v>-0.1099036</v>
      </c>
      <c r="AS297" s="22">
        <v>-9.0273099999999995E-2</v>
      </c>
      <c r="AT297" s="22">
        <v>-9.3489100000000006E-2</v>
      </c>
      <c r="AU297" s="22">
        <v>-0.13423350000000001</v>
      </c>
      <c r="AV297" s="22">
        <v>-0.14001479999999999</v>
      </c>
      <c r="AW297" s="22">
        <v>-0.1522945</v>
      </c>
      <c r="AX297" s="22">
        <v>-0.13422619999999999</v>
      </c>
      <c r="AY297" s="22">
        <v>-0.1300287</v>
      </c>
      <c r="AZ297" s="22">
        <v>-0.1292604</v>
      </c>
      <c r="BA297" s="22">
        <v>-0.1202758</v>
      </c>
      <c r="BB297" s="22">
        <v>-8.3913600000000005E-2</v>
      </c>
      <c r="BC297" s="22">
        <v>-0.1009385</v>
      </c>
      <c r="BD297" s="22">
        <v>-6.71707E-2</v>
      </c>
      <c r="BE297" s="22">
        <v>-4.7756600000000003E-2</v>
      </c>
      <c r="BF297" s="22">
        <v>-4.0577200000000001E-2</v>
      </c>
      <c r="BG297" s="22">
        <v>-3.8308200000000001E-2</v>
      </c>
      <c r="BH297" s="22">
        <v>-4.4913300000000003E-2</v>
      </c>
      <c r="BI297" s="22">
        <v>-3.1462700000000003E-2</v>
      </c>
      <c r="BJ297" s="22">
        <v>-5.0713800000000003E-2</v>
      </c>
      <c r="BK297" s="22">
        <v>-7.2303699999999999E-2</v>
      </c>
      <c r="BL297" s="22">
        <v>-7.8622600000000001E-2</v>
      </c>
      <c r="BM297" s="22">
        <v>-8.4893300000000005E-2</v>
      </c>
      <c r="BN297" s="22">
        <v>-9.2564300000000002E-2</v>
      </c>
      <c r="BO297" s="22">
        <v>-7.4697200000000005E-2</v>
      </c>
      <c r="BP297" s="22">
        <v>-5.4155000000000002E-2</v>
      </c>
      <c r="BQ297" s="22">
        <v>-4.4654600000000003E-2</v>
      </c>
      <c r="BR297" s="22">
        <v>-5.8234500000000002E-2</v>
      </c>
      <c r="BS297" s="22">
        <v>-0.1067902</v>
      </c>
      <c r="BT297" s="22">
        <v>-0.11104509999999999</v>
      </c>
      <c r="BU297" s="22">
        <v>-0.1199182</v>
      </c>
      <c r="BV297" s="22">
        <v>-0.1023912</v>
      </c>
      <c r="BW297" s="22">
        <v>-9.8516400000000004E-2</v>
      </c>
      <c r="BX297" s="22">
        <v>-9.8013500000000003E-2</v>
      </c>
      <c r="BY297" s="22">
        <v>-9.08442E-2</v>
      </c>
      <c r="BZ297" s="22">
        <v>-6.1061499999999998E-2</v>
      </c>
      <c r="CA297" s="22">
        <v>-8.0589499999999994E-2</v>
      </c>
      <c r="CB297" s="22">
        <v>-5.4611E-2</v>
      </c>
      <c r="CC297" s="22">
        <v>-3.7561999999999998E-2</v>
      </c>
      <c r="CD297" s="22">
        <v>-3.07313E-2</v>
      </c>
      <c r="CE297" s="22">
        <v>-2.7237999999999998E-2</v>
      </c>
      <c r="CF297" s="22">
        <v>-3.1898000000000003E-2</v>
      </c>
      <c r="CG297" s="22">
        <v>-1.7584300000000001E-2</v>
      </c>
      <c r="CH297" s="22">
        <v>-3.5040599999999998E-2</v>
      </c>
      <c r="CI297" s="22">
        <v>-5.0972299999999998E-2</v>
      </c>
      <c r="CJ297" s="22">
        <v>-4.7176299999999997E-2</v>
      </c>
      <c r="CK297" s="22">
        <v>-4.4137299999999997E-2</v>
      </c>
      <c r="CL297" s="22">
        <v>-4.7597599999999997E-2</v>
      </c>
      <c r="CM297" s="22">
        <v>-3.0618699999999999E-2</v>
      </c>
      <c r="CN297" s="22">
        <v>-1.5543700000000001E-2</v>
      </c>
      <c r="CO297" s="22">
        <v>-1.3059400000000001E-2</v>
      </c>
      <c r="CP297" s="22">
        <v>-3.3817399999999997E-2</v>
      </c>
      <c r="CQ297" s="22">
        <v>-8.7783100000000003E-2</v>
      </c>
      <c r="CR297" s="22">
        <v>-9.0980900000000003E-2</v>
      </c>
      <c r="CS297" s="22">
        <v>-9.7494399999999995E-2</v>
      </c>
      <c r="CT297" s="22">
        <v>-8.0342300000000005E-2</v>
      </c>
      <c r="CU297" s="22">
        <v>-7.6690999999999995E-2</v>
      </c>
      <c r="CV297" s="22">
        <v>-7.6371999999999995E-2</v>
      </c>
      <c r="CW297" s="22">
        <v>-7.0459900000000006E-2</v>
      </c>
      <c r="CX297" s="22">
        <v>-4.5234200000000002E-2</v>
      </c>
      <c r="CY297" s="22">
        <v>-6.02404E-2</v>
      </c>
      <c r="CZ297" s="22">
        <v>-4.20513E-2</v>
      </c>
      <c r="DA297" s="22">
        <v>-2.7367499999999999E-2</v>
      </c>
      <c r="DB297" s="22">
        <v>-2.0885399999999998E-2</v>
      </c>
      <c r="DC297" s="22">
        <v>-1.61677E-2</v>
      </c>
      <c r="DD297" s="22">
        <v>-1.8882699999999999E-2</v>
      </c>
      <c r="DE297" s="22">
        <v>-3.7058999999999998E-3</v>
      </c>
      <c r="DF297" s="22">
        <v>-1.93674E-2</v>
      </c>
      <c r="DG297" s="22">
        <v>-2.9640900000000001E-2</v>
      </c>
      <c r="DH297" s="22">
        <v>-1.5730000000000001E-2</v>
      </c>
      <c r="DI297" s="22">
        <v>-3.3814000000000001E-3</v>
      </c>
      <c r="DJ297" s="22">
        <v>-2.6308E-3</v>
      </c>
      <c r="DK297" s="22">
        <v>1.34597E-2</v>
      </c>
      <c r="DL297" s="22">
        <v>2.3067600000000001E-2</v>
      </c>
      <c r="DM297" s="22">
        <v>1.8535800000000002E-2</v>
      </c>
      <c r="DN297" s="22">
        <v>-9.4001999999999992E-3</v>
      </c>
      <c r="DO297" s="22">
        <v>-6.8776000000000004E-2</v>
      </c>
      <c r="DP297" s="22">
        <v>-7.0916599999999996E-2</v>
      </c>
      <c r="DQ297" s="22">
        <v>-7.5070600000000001E-2</v>
      </c>
      <c r="DR297" s="22">
        <v>-5.8293499999999998E-2</v>
      </c>
      <c r="DS297" s="22">
        <v>-5.48656E-2</v>
      </c>
      <c r="DT297" s="22">
        <v>-5.4730399999999998E-2</v>
      </c>
      <c r="DU297" s="22">
        <v>-5.0075599999999998E-2</v>
      </c>
      <c r="DV297" s="22">
        <v>-2.94069E-2</v>
      </c>
      <c r="DW297" s="22">
        <v>-3.0859500000000002E-2</v>
      </c>
      <c r="DX297" s="22">
        <v>-2.39171E-2</v>
      </c>
      <c r="DY297" s="22">
        <v>-1.26482E-2</v>
      </c>
      <c r="DZ297" s="22">
        <v>-6.6695000000000001E-3</v>
      </c>
      <c r="EA297" s="22">
        <v>-1.84E-4</v>
      </c>
      <c r="EB297" s="22">
        <v>-9.0699999999999996E-5</v>
      </c>
      <c r="EC297" s="22">
        <v>1.6332300000000001E-2</v>
      </c>
      <c r="ED297" s="22">
        <v>3.2621999999999998E-3</v>
      </c>
      <c r="EE297" s="22">
        <v>1.1582999999999999E-3</v>
      </c>
      <c r="EF297" s="22">
        <v>2.9673399999999999E-2</v>
      </c>
      <c r="EG297" s="22">
        <v>5.5463699999999998E-2</v>
      </c>
      <c r="EH297" s="22">
        <v>6.2294000000000002E-2</v>
      </c>
      <c r="EI297" s="22">
        <v>7.7102100000000007E-2</v>
      </c>
      <c r="EJ297" s="22">
        <v>7.8816200000000003E-2</v>
      </c>
      <c r="EK297" s="22">
        <v>6.4154299999999997E-2</v>
      </c>
      <c r="EL297" s="22">
        <v>2.58543E-2</v>
      </c>
      <c r="EM297" s="22">
        <v>-4.13327E-2</v>
      </c>
      <c r="EN297" s="22">
        <v>-4.1946999999999998E-2</v>
      </c>
      <c r="EO297" s="22">
        <v>-4.2694200000000002E-2</v>
      </c>
      <c r="EP297" s="22">
        <v>-2.64584E-2</v>
      </c>
      <c r="EQ297" s="22">
        <v>-2.3353200000000001E-2</v>
      </c>
      <c r="ER297" s="22">
        <v>-2.3483500000000001E-2</v>
      </c>
      <c r="ES297" s="22">
        <v>-2.06439E-2</v>
      </c>
      <c r="ET297" s="22">
        <v>-6.5548999999999998E-3</v>
      </c>
      <c r="EU297" s="22">
        <v>52.380949999999999</v>
      </c>
      <c r="EV297" s="22">
        <v>51.952379999999998</v>
      </c>
      <c r="EW297" s="22">
        <v>51.714289999999998</v>
      </c>
      <c r="EX297" s="22">
        <v>51.095239999999997</v>
      </c>
      <c r="EY297" s="22">
        <v>51.333329999999997</v>
      </c>
      <c r="EZ297" s="22">
        <v>51.047620000000002</v>
      </c>
      <c r="FA297" s="22">
        <v>50.285710000000002</v>
      </c>
      <c r="FB297" s="22">
        <v>50.047620000000002</v>
      </c>
      <c r="FC297" s="22">
        <v>53.809519999999999</v>
      </c>
      <c r="FD297" s="22">
        <v>58.142859999999999</v>
      </c>
      <c r="FE297" s="22">
        <v>61.476190000000003</v>
      </c>
      <c r="FF297" s="22">
        <v>63.619050000000001</v>
      </c>
      <c r="FG297" s="22">
        <v>65.047619999999995</v>
      </c>
      <c r="FH297" s="22">
        <v>65.333340000000007</v>
      </c>
      <c r="FI297" s="22">
        <v>64.523809999999997</v>
      </c>
      <c r="FJ297" s="22">
        <v>63.23809</v>
      </c>
      <c r="FK297" s="22">
        <v>61.428570000000001</v>
      </c>
      <c r="FL297" s="22">
        <v>58.523809999999997</v>
      </c>
      <c r="FM297" s="22">
        <v>56.666670000000003</v>
      </c>
      <c r="FN297" s="22">
        <v>54.904760000000003</v>
      </c>
      <c r="FO297" s="22">
        <v>54.23809</v>
      </c>
      <c r="FP297" s="22">
        <v>53.952379999999998</v>
      </c>
      <c r="FQ297" s="22">
        <v>52.904760000000003</v>
      </c>
      <c r="FR297" s="22">
        <v>52.333329999999997</v>
      </c>
      <c r="FS297" s="22">
        <v>0.6678248</v>
      </c>
      <c r="FT297" s="22">
        <v>4.1863999999999998E-2</v>
      </c>
      <c r="FU297" s="22">
        <v>3.9268600000000001E-2</v>
      </c>
      <c r="FV297">
        <v>2.15931E-2</v>
      </c>
    </row>
    <row r="298" spans="1:178" x14ac:dyDescent="0.3">
      <c r="A298" s="13" t="s">
        <v>226</v>
      </c>
      <c r="B298" s="13" t="s">
        <v>0</v>
      </c>
      <c r="C298" s="13" t="s">
        <v>269</v>
      </c>
      <c r="D298" s="34" t="s">
        <v>232</v>
      </c>
      <c r="E298" s="23" t="s">
        <v>221</v>
      </c>
      <c r="F298" s="23">
        <v>280</v>
      </c>
      <c r="G298" s="22">
        <v>0.25740210000000002</v>
      </c>
      <c r="H298" s="22">
        <v>0.21162909999999999</v>
      </c>
      <c r="I298" s="22">
        <v>0.19622800000000001</v>
      </c>
      <c r="J298" s="22">
        <v>0.20314879999999999</v>
      </c>
      <c r="K298" s="22">
        <v>0.20501639999999999</v>
      </c>
      <c r="L298" s="22">
        <v>0.21118029999999999</v>
      </c>
      <c r="M298" s="22">
        <v>0.2406549</v>
      </c>
      <c r="N298" s="22">
        <v>0.2275334</v>
      </c>
      <c r="O298" s="22">
        <v>8.5177600000000006E-2</v>
      </c>
      <c r="P298" s="22">
        <v>-5.7411299999999998E-2</v>
      </c>
      <c r="Q298" s="22">
        <v>-0.13866419999999999</v>
      </c>
      <c r="R298" s="22">
        <v>-0.16924139999999999</v>
      </c>
      <c r="S298" s="22">
        <v>-0.1531024</v>
      </c>
      <c r="T298" s="22">
        <v>-8.4176000000000001E-2</v>
      </c>
      <c r="U298" s="22">
        <v>4.6114200000000001E-2</v>
      </c>
      <c r="V298" s="22">
        <v>0.200102</v>
      </c>
      <c r="W298" s="22">
        <v>0.37679430000000003</v>
      </c>
      <c r="X298" s="22">
        <v>0.51103209999999999</v>
      </c>
      <c r="Y298" s="22">
        <v>0.50355170000000005</v>
      </c>
      <c r="Z298" s="22">
        <v>0.44135580000000002</v>
      </c>
      <c r="AA298" s="22">
        <v>0.4360675</v>
      </c>
      <c r="AB298" s="22">
        <v>0.41387400000000002</v>
      </c>
      <c r="AC298" s="22">
        <v>0.37050499999999997</v>
      </c>
      <c r="AD298" s="22">
        <v>0.3377096</v>
      </c>
      <c r="AE298" s="22">
        <v>-6.08367E-2</v>
      </c>
      <c r="AF298" s="22">
        <v>-0.11892229999999999</v>
      </c>
      <c r="AG298" s="22">
        <v>-9.0717300000000001E-2</v>
      </c>
      <c r="AH298" s="22">
        <v>-8.2367200000000002E-2</v>
      </c>
      <c r="AI298" s="22">
        <v>-8.3998000000000003E-2</v>
      </c>
      <c r="AJ298" s="22">
        <v>-7.6044600000000004E-2</v>
      </c>
      <c r="AK298" s="22">
        <v>-7.3432499999999998E-2</v>
      </c>
      <c r="AL298" s="22">
        <v>-5.2586399999999998E-2</v>
      </c>
      <c r="AM298" s="22">
        <v>-6.6997000000000001E-2</v>
      </c>
      <c r="AN298" s="22">
        <v>-6.2366900000000003E-2</v>
      </c>
      <c r="AO298" s="22">
        <v>-5.48844E-2</v>
      </c>
      <c r="AP298" s="22">
        <v>-5.3507300000000001E-2</v>
      </c>
      <c r="AQ298" s="22">
        <v>-3.69518E-2</v>
      </c>
      <c r="AR298" s="22">
        <v>-3.6439300000000001E-2</v>
      </c>
      <c r="AS298" s="22">
        <v>-4.0871600000000001E-2</v>
      </c>
      <c r="AT298" s="22">
        <v>-5.8640100000000001E-2</v>
      </c>
      <c r="AU298" s="22">
        <v>-6.7300700000000005E-2</v>
      </c>
      <c r="AV298" s="22">
        <v>-5.0943799999999997E-2</v>
      </c>
      <c r="AW298" s="22">
        <v>-8.5286299999999995E-2</v>
      </c>
      <c r="AX298" s="22">
        <v>-9.5872799999999994E-2</v>
      </c>
      <c r="AY298" s="22">
        <v>-8.7000900000000006E-2</v>
      </c>
      <c r="AZ298" s="22">
        <v>-7.7461600000000005E-2</v>
      </c>
      <c r="BA298" s="22">
        <v>-5.5271399999999998E-2</v>
      </c>
      <c r="BB298" s="22">
        <v>-3.5599199999999998E-2</v>
      </c>
      <c r="BC298" s="22">
        <v>-3.7706000000000003E-2</v>
      </c>
      <c r="BD298" s="22">
        <v>-8.4100599999999998E-2</v>
      </c>
      <c r="BE298" s="22">
        <v>-6.79009E-2</v>
      </c>
      <c r="BF298" s="22">
        <v>-6.2032900000000002E-2</v>
      </c>
      <c r="BG298" s="22">
        <v>-6.2394900000000003E-2</v>
      </c>
      <c r="BH298" s="22">
        <v>-5.57403E-2</v>
      </c>
      <c r="BI298" s="22">
        <v>-5.3517200000000001E-2</v>
      </c>
      <c r="BJ298" s="22">
        <v>-3.56268E-2</v>
      </c>
      <c r="BK298" s="22">
        <v>-4.2409500000000003E-2</v>
      </c>
      <c r="BL298" s="22">
        <v>-3.3147099999999999E-2</v>
      </c>
      <c r="BM298" s="22">
        <v>-2.1385000000000001E-2</v>
      </c>
      <c r="BN298" s="22">
        <v>-1.2317E-2</v>
      </c>
      <c r="BO298" s="22">
        <v>2.3433E-3</v>
      </c>
      <c r="BP298" s="22">
        <v>-1.0612E-3</v>
      </c>
      <c r="BQ298" s="22">
        <v>-9.9340999999999995E-3</v>
      </c>
      <c r="BR298" s="22">
        <v>-3.3797099999999997E-2</v>
      </c>
      <c r="BS298" s="22">
        <v>-4.6524799999999998E-2</v>
      </c>
      <c r="BT298" s="22">
        <v>-3.1399200000000002E-2</v>
      </c>
      <c r="BU298" s="22">
        <v>-6.3069200000000006E-2</v>
      </c>
      <c r="BV298" s="22">
        <v>-7.5070899999999996E-2</v>
      </c>
      <c r="BW298" s="22">
        <v>-6.7437899999999995E-2</v>
      </c>
      <c r="BX298" s="22">
        <v>-5.8044400000000003E-2</v>
      </c>
      <c r="BY298" s="22">
        <v>-3.6428200000000001E-2</v>
      </c>
      <c r="BZ298" s="22">
        <v>-7.6321999999999996E-3</v>
      </c>
      <c r="CA298" s="22">
        <v>-2.1685699999999999E-2</v>
      </c>
      <c r="CB298" s="22">
        <v>-5.9983099999999998E-2</v>
      </c>
      <c r="CC298" s="22">
        <v>-5.20983E-2</v>
      </c>
      <c r="CD298" s="22">
        <v>-4.7949499999999999E-2</v>
      </c>
      <c r="CE298" s="22">
        <v>-4.7432700000000001E-2</v>
      </c>
      <c r="CF298" s="22">
        <v>-4.1677499999999999E-2</v>
      </c>
      <c r="CG298" s="22">
        <v>-3.9724000000000002E-2</v>
      </c>
      <c r="CH298" s="22">
        <v>-2.3880700000000001E-2</v>
      </c>
      <c r="CI298" s="22">
        <v>-2.5380300000000001E-2</v>
      </c>
      <c r="CJ298" s="22">
        <v>-1.29096E-2</v>
      </c>
      <c r="CK298" s="22">
        <v>1.8165E-3</v>
      </c>
      <c r="CL298" s="22">
        <v>1.6211300000000001E-2</v>
      </c>
      <c r="CM298" s="22">
        <v>2.9558999999999998E-2</v>
      </c>
      <c r="CN298" s="22">
        <v>2.3441500000000001E-2</v>
      </c>
      <c r="CO298" s="22">
        <v>1.1493099999999999E-2</v>
      </c>
      <c r="CP298" s="22">
        <v>-1.6590899999999999E-2</v>
      </c>
      <c r="CQ298" s="22">
        <v>-3.2135499999999997E-2</v>
      </c>
      <c r="CR298" s="22">
        <v>-1.7862699999999999E-2</v>
      </c>
      <c r="CS298" s="22">
        <v>-4.7681599999999998E-2</v>
      </c>
      <c r="CT298" s="22">
        <v>-6.0663500000000002E-2</v>
      </c>
      <c r="CU298" s="22">
        <v>-5.3888600000000002E-2</v>
      </c>
      <c r="CV298" s="22">
        <v>-4.45961E-2</v>
      </c>
      <c r="CW298" s="22">
        <v>-2.3377499999999999E-2</v>
      </c>
      <c r="CX298" s="22">
        <v>1.1737600000000001E-2</v>
      </c>
      <c r="CY298" s="22">
        <v>-5.6654000000000001E-3</v>
      </c>
      <c r="CZ298" s="22">
        <v>-3.58657E-2</v>
      </c>
      <c r="DA298" s="22">
        <v>-3.62957E-2</v>
      </c>
      <c r="DB298" s="22">
        <v>-3.3866E-2</v>
      </c>
      <c r="DC298" s="22">
        <v>-3.2470400000000003E-2</v>
      </c>
      <c r="DD298" s="22">
        <v>-2.7614799999999998E-2</v>
      </c>
      <c r="DE298" s="22">
        <v>-2.59308E-2</v>
      </c>
      <c r="DF298" s="22">
        <v>-1.2134499999999999E-2</v>
      </c>
      <c r="DG298" s="22">
        <v>-8.3511000000000002E-3</v>
      </c>
      <c r="DH298" s="22">
        <v>7.3280000000000003E-3</v>
      </c>
      <c r="DI298" s="22">
        <v>2.5018100000000001E-2</v>
      </c>
      <c r="DJ298" s="22">
        <v>4.4739500000000001E-2</v>
      </c>
      <c r="DK298" s="22">
        <v>5.6774600000000001E-2</v>
      </c>
      <c r="DL298" s="22">
        <v>4.7944199999999999E-2</v>
      </c>
      <c r="DM298" s="22">
        <v>3.29203E-2</v>
      </c>
      <c r="DN298" s="22">
        <v>6.1519999999999999E-4</v>
      </c>
      <c r="DO298" s="22">
        <v>-1.77463E-2</v>
      </c>
      <c r="DP298" s="22">
        <v>-4.3261000000000003E-3</v>
      </c>
      <c r="DQ298" s="22">
        <v>-3.2294099999999999E-2</v>
      </c>
      <c r="DR298" s="22">
        <v>-4.6256199999999997E-2</v>
      </c>
      <c r="DS298" s="22">
        <v>-4.0339399999999997E-2</v>
      </c>
      <c r="DT298" s="22">
        <v>-3.1147899999999999E-2</v>
      </c>
      <c r="DU298" s="22">
        <v>-1.0326699999999999E-2</v>
      </c>
      <c r="DV298" s="22">
        <v>3.11075E-2</v>
      </c>
      <c r="DW298" s="22">
        <v>1.7465399999999999E-2</v>
      </c>
      <c r="DX298" s="22">
        <v>-1.044E-3</v>
      </c>
      <c r="DY298" s="22">
        <v>-1.34793E-2</v>
      </c>
      <c r="DZ298" s="22">
        <v>-1.35318E-2</v>
      </c>
      <c r="EA298" s="22">
        <v>-1.08673E-2</v>
      </c>
      <c r="EB298" s="22">
        <v>-7.3105000000000002E-3</v>
      </c>
      <c r="EC298" s="22">
        <v>-6.0155E-3</v>
      </c>
      <c r="ED298" s="22">
        <v>4.8250999999999997E-3</v>
      </c>
      <c r="EE298" s="22">
        <v>1.6236400000000002E-2</v>
      </c>
      <c r="EF298" s="22">
        <v>3.6547799999999998E-2</v>
      </c>
      <c r="EG298" s="22">
        <v>5.85175E-2</v>
      </c>
      <c r="EH298" s="22">
        <v>8.5929800000000001E-2</v>
      </c>
      <c r="EI298" s="22">
        <v>9.6069699999999994E-2</v>
      </c>
      <c r="EJ298" s="22">
        <v>8.3322300000000002E-2</v>
      </c>
      <c r="EK298" s="22">
        <v>6.3857800000000006E-2</v>
      </c>
      <c r="EL298" s="22">
        <v>2.54582E-2</v>
      </c>
      <c r="EM298" s="22">
        <v>3.0295999999999999E-3</v>
      </c>
      <c r="EN298" s="22">
        <v>1.5218499999999999E-2</v>
      </c>
      <c r="EO298" s="22">
        <v>-1.00769E-2</v>
      </c>
      <c r="EP298" s="22">
        <v>-2.54542E-2</v>
      </c>
      <c r="EQ298" s="22">
        <v>-2.07764E-2</v>
      </c>
      <c r="ER298" s="22">
        <v>-1.17307E-2</v>
      </c>
      <c r="ES298" s="22">
        <v>8.5164000000000004E-3</v>
      </c>
      <c r="ET298" s="22">
        <v>5.9074500000000002E-2</v>
      </c>
      <c r="EU298" s="22">
        <v>43.809519999999999</v>
      </c>
      <c r="EV298" s="22">
        <v>42.857140000000001</v>
      </c>
      <c r="EW298" s="22">
        <v>42.238100000000003</v>
      </c>
      <c r="EX298" s="22">
        <v>42.142859999999999</v>
      </c>
      <c r="EY298" s="22">
        <v>42.190480000000001</v>
      </c>
      <c r="EZ298" s="22">
        <v>41.571429999999999</v>
      </c>
      <c r="FA298" s="22">
        <v>41.571429999999999</v>
      </c>
      <c r="FB298" s="22">
        <v>42</v>
      </c>
      <c r="FC298" s="22">
        <v>46.095239999999997</v>
      </c>
      <c r="FD298" s="22">
        <v>53.285710000000002</v>
      </c>
      <c r="FE298" s="22">
        <v>58.904760000000003</v>
      </c>
      <c r="FF298" s="22">
        <v>61.619050000000001</v>
      </c>
      <c r="FG298" s="22">
        <v>63.095239999999997</v>
      </c>
      <c r="FH298" s="22">
        <v>63.857140000000001</v>
      </c>
      <c r="FI298" s="22">
        <v>63.666670000000003</v>
      </c>
      <c r="FJ298" s="22">
        <v>63</v>
      </c>
      <c r="FK298" s="22">
        <v>60.476190000000003</v>
      </c>
      <c r="FL298" s="22">
        <v>54.76191</v>
      </c>
      <c r="FM298" s="22">
        <v>52</v>
      </c>
      <c r="FN298" s="22">
        <v>49.380949999999999</v>
      </c>
      <c r="FO298" s="22">
        <v>48.047620000000002</v>
      </c>
      <c r="FP298" s="22">
        <v>46.857140000000001</v>
      </c>
      <c r="FQ298" s="22">
        <v>45.76191</v>
      </c>
      <c r="FR298" s="22">
        <v>44.809519999999999</v>
      </c>
      <c r="FS298" s="22">
        <v>0.48995549999999999</v>
      </c>
      <c r="FT298" s="22">
        <v>2.5909399999999999E-2</v>
      </c>
      <c r="FU298" s="22">
        <v>2.48244E-2</v>
      </c>
      <c r="FV298">
        <v>2.5025700000000001E-2</v>
      </c>
    </row>
    <row r="299" spans="1:178" x14ac:dyDescent="0.3">
      <c r="A299" s="13" t="s">
        <v>226</v>
      </c>
      <c r="B299" s="13" t="s">
        <v>0</v>
      </c>
      <c r="C299" s="13" t="s">
        <v>269</v>
      </c>
      <c r="D299" s="34" t="s">
        <v>233</v>
      </c>
      <c r="E299" s="23" t="s">
        <v>219</v>
      </c>
      <c r="F299" s="23">
        <v>559</v>
      </c>
      <c r="G299" s="22">
        <v>0.45857949999999997</v>
      </c>
      <c r="H299" s="22">
        <v>0.42419750000000001</v>
      </c>
      <c r="I299" s="22">
        <v>0.41547689999999998</v>
      </c>
      <c r="J299" s="22">
        <v>0.42352800000000002</v>
      </c>
      <c r="K299" s="22">
        <v>0.45278849999999998</v>
      </c>
      <c r="L299" s="22">
        <v>0.4759331</v>
      </c>
      <c r="M299" s="22">
        <v>0.55995899999999998</v>
      </c>
      <c r="N299" s="22">
        <v>0.34178530000000001</v>
      </c>
      <c r="O299" s="22">
        <v>-9.4261800000000007E-2</v>
      </c>
      <c r="P299" s="22">
        <v>-0.49409779999999998</v>
      </c>
      <c r="Q299" s="22">
        <v>-0.76811609999999997</v>
      </c>
      <c r="R299" s="22">
        <v>-0.88345640000000003</v>
      </c>
      <c r="S299" s="22">
        <v>-0.87631539999999997</v>
      </c>
      <c r="T299" s="22">
        <v>-0.74754589999999999</v>
      </c>
      <c r="U299" s="22">
        <v>-0.49667099999999997</v>
      </c>
      <c r="V299" s="22">
        <v>-9.8057800000000001E-2</v>
      </c>
      <c r="W299" s="22">
        <v>0.29806890000000003</v>
      </c>
      <c r="X299" s="22">
        <v>0.69964150000000003</v>
      </c>
      <c r="Y299" s="22">
        <v>0.79560699999999995</v>
      </c>
      <c r="Z299" s="22">
        <v>0.75322089999999997</v>
      </c>
      <c r="AA299" s="22">
        <v>0.72237430000000002</v>
      </c>
      <c r="AB299" s="22">
        <v>0.67805280000000001</v>
      </c>
      <c r="AC299" s="22">
        <v>0.62114970000000003</v>
      </c>
      <c r="AD299" s="22">
        <v>0.56846920000000001</v>
      </c>
      <c r="AE299" s="22">
        <v>-0.15557099999999999</v>
      </c>
      <c r="AF299" s="22">
        <v>-0.18589310000000001</v>
      </c>
      <c r="AG299" s="22">
        <v>-0.1479897</v>
      </c>
      <c r="AH299" s="22">
        <v>-0.13423669999999999</v>
      </c>
      <c r="AI299" s="22">
        <v>-0.13351109999999999</v>
      </c>
      <c r="AJ299" s="22">
        <v>-0.12521350000000001</v>
      </c>
      <c r="AK299" s="22">
        <v>-0.1039742</v>
      </c>
      <c r="AL299" s="22">
        <v>-0.1135998</v>
      </c>
      <c r="AM299" s="22">
        <v>-0.16657079999999999</v>
      </c>
      <c r="AN299" s="22">
        <v>-0.1802848</v>
      </c>
      <c r="AO299" s="22">
        <v>-0.183056</v>
      </c>
      <c r="AP299" s="22">
        <v>-0.1917546</v>
      </c>
      <c r="AQ299" s="22">
        <v>-0.15653059999999999</v>
      </c>
      <c r="AR299" s="22">
        <v>-0.1233827</v>
      </c>
      <c r="AS299" s="22">
        <v>-0.1138371</v>
      </c>
      <c r="AT299" s="22">
        <v>-0.13560249999999999</v>
      </c>
      <c r="AU299" s="22">
        <v>-0.178426</v>
      </c>
      <c r="AV299" s="22">
        <v>-0.15829029999999999</v>
      </c>
      <c r="AW299" s="22">
        <v>-0.20831559999999999</v>
      </c>
      <c r="AX299" s="22">
        <v>-0.2072716</v>
      </c>
      <c r="AY299" s="22">
        <v>-0.20051869999999999</v>
      </c>
      <c r="AZ299" s="22">
        <v>-0.18856899999999999</v>
      </c>
      <c r="BA299" s="22">
        <v>-0.1516343</v>
      </c>
      <c r="BB299" s="22">
        <v>-9.4539799999999993E-2</v>
      </c>
      <c r="BC299" s="22">
        <v>-0.1182854</v>
      </c>
      <c r="BD299" s="22">
        <v>-0.1432716</v>
      </c>
      <c r="BE299" s="22">
        <v>-0.1169936</v>
      </c>
      <c r="BF299" s="22">
        <v>-0.1053282</v>
      </c>
      <c r="BG299" s="22">
        <v>-0.1026603</v>
      </c>
      <c r="BH299" s="22">
        <v>-9.6192700000000006E-2</v>
      </c>
      <c r="BI299" s="22">
        <v>-7.3381600000000005E-2</v>
      </c>
      <c r="BJ299" s="22">
        <v>-8.3344500000000002E-2</v>
      </c>
      <c r="BK299" s="22">
        <v>-0.1238234</v>
      </c>
      <c r="BL299" s="22">
        <v>-0.1243346</v>
      </c>
      <c r="BM299" s="22">
        <v>-0.11413189999999999</v>
      </c>
      <c r="BN299" s="22">
        <v>-0.1118806</v>
      </c>
      <c r="BO299" s="22">
        <v>-7.9161599999999999E-2</v>
      </c>
      <c r="BP299" s="22">
        <v>-5.6613400000000001E-2</v>
      </c>
      <c r="BQ299" s="22">
        <v>-5.8563499999999998E-2</v>
      </c>
      <c r="BR299" s="22">
        <v>-9.3242900000000004E-2</v>
      </c>
      <c r="BS299" s="22">
        <v>-0.143737</v>
      </c>
      <c r="BT299" s="22">
        <v>-0.12395249999999999</v>
      </c>
      <c r="BU299" s="22">
        <v>-0.16950229999999999</v>
      </c>
      <c r="BV299" s="22">
        <v>-0.17121459999999999</v>
      </c>
      <c r="BW299" s="22">
        <v>-0.16534599999999999</v>
      </c>
      <c r="BX299" s="22">
        <v>-0.1533745</v>
      </c>
      <c r="BY299" s="22">
        <v>-0.1177557</v>
      </c>
      <c r="BZ299" s="22">
        <v>-5.66522E-2</v>
      </c>
      <c r="CA299" s="22">
        <v>-9.2461500000000002E-2</v>
      </c>
      <c r="CB299" s="22">
        <v>-0.11375209999999999</v>
      </c>
      <c r="CC299" s="22">
        <v>-9.5525700000000005E-2</v>
      </c>
      <c r="CD299" s="22">
        <v>-8.5306300000000002E-2</v>
      </c>
      <c r="CE299" s="22">
        <v>-8.1293199999999996E-2</v>
      </c>
      <c r="CF299" s="22">
        <v>-7.6092999999999994E-2</v>
      </c>
      <c r="CG299" s="22">
        <v>-5.2193299999999998E-2</v>
      </c>
      <c r="CH299" s="22">
        <v>-6.2389699999999999E-2</v>
      </c>
      <c r="CI299" s="22">
        <v>-9.42167E-2</v>
      </c>
      <c r="CJ299" s="22">
        <v>-8.5583699999999999E-2</v>
      </c>
      <c r="CK299" s="22">
        <v>-6.6395300000000004E-2</v>
      </c>
      <c r="CL299" s="22">
        <v>-5.6560100000000002E-2</v>
      </c>
      <c r="CM299" s="22">
        <v>-2.5576000000000002E-2</v>
      </c>
      <c r="CN299" s="22">
        <v>-1.0369099999999999E-2</v>
      </c>
      <c r="CO299" s="22">
        <v>-2.0281199999999999E-2</v>
      </c>
      <c r="CP299" s="22">
        <v>-6.3904699999999995E-2</v>
      </c>
      <c r="CQ299" s="22">
        <v>-0.1197115</v>
      </c>
      <c r="CR299" s="22">
        <v>-0.1001703</v>
      </c>
      <c r="CS299" s="22">
        <v>-0.14262040000000001</v>
      </c>
      <c r="CT299" s="22">
        <v>-0.1462417</v>
      </c>
      <c r="CU299" s="22">
        <v>-0.14098540000000001</v>
      </c>
      <c r="CV299" s="22">
        <v>-0.1289989</v>
      </c>
      <c r="CW299" s="22">
        <v>-9.4291399999999997E-2</v>
      </c>
      <c r="CX299" s="22">
        <v>-3.0411400000000002E-2</v>
      </c>
      <c r="CY299" s="22">
        <v>-6.6637600000000005E-2</v>
      </c>
      <c r="CZ299" s="22">
        <v>-8.4232600000000005E-2</v>
      </c>
      <c r="DA299" s="22">
        <v>-7.4057899999999996E-2</v>
      </c>
      <c r="DB299" s="22">
        <v>-6.5284400000000006E-2</v>
      </c>
      <c r="DC299" s="22">
        <v>-5.9926E-2</v>
      </c>
      <c r="DD299" s="22">
        <v>-5.59932E-2</v>
      </c>
      <c r="DE299" s="22">
        <v>-3.1005000000000001E-2</v>
      </c>
      <c r="DF299" s="22">
        <v>-4.1435E-2</v>
      </c>
      <c r="DG299" s="22">
        <v>-6.4610000000000001E-2</v>
      </c>
      <c r="DH299" s="22">
        <v>-4.6832899999999997E-2</v>
      </c>
      <c r="DI299" s="22">
        <v>-1.86587E-2</v>
      </c>
      <c r="DJ299" s="22">
        <v>-1.2397E-3</v>
      </c>
      <c r="DK299" s="22">
        <v>2.8009599999999999E-2</v>
      </c>
      <c r="DL299" s="22">
        <v>3.58751E-2</v>
      </c>
      <c r="DM299" s="22">
        <v>1.8001099999999999E-2</v>
      </c>
      <c r="DN299" s="22">
        <v>-3.45665E-2</v>
      </c>
      <c r="DO299" s="22">
        <v>-9.5685900000000004E-2</v>
      </c>
      <c r="DP299" s="22">
        <v>-7.63881E-2</v>
      </c>
      <c r="DQ299" s="22">
        <v>-0.11573849999999999</v>
      </c>
      <c r="DR299" s="22">
        <v>-0.12126869999999999</v>
      </c>
      <c r="DS299" s="22">
        <v>-0.1166249</v>
      </c>
      <c r="DT299" s="22">
        <v>-0.1046233</v>
      </c>
      <c r="DU299" s="22">
        <v>-7.0827200000000007E-2</v>
      </c>
      <c r="DV299" s="22">
        <v>-4.1706E-3</v>
      </c>
      <c r="DW299" s="22">
        <v>-2.9352E-2</v>
      </c>
      <c r="DX299" s="22">
        <v>-4.1611099999999998E-2</v>
      </c>
      <c r="DY299" s="22">
        <v>-4.3061700000000001E-2</v>
      </c>
      <c r="DZ299" s="22">
        <v>-3.6375900000000003E-2</v>
      </c>
      <c r="EA299" s="22">
        <v>-2.9075299999999998E-2</v>
      </c>
      <c r="EB299" s="22">
        <v>-2.69725E-2</v>
      </c>
      <c r="EC299" s="22">
        <v>-4.125E-4</v>
      </c>
      <c r="ED299" s="22">
        <v>-1.1179700000000001E-2</v>
      </c>
      <c r="EE299" s="22">
        <v>-2.1862699999999999E-2</v>
      </c>
      <c r="EF299" s="22">
        <v>9.1173000000000001E-3</v>
      </c>
      <c r="EG299" s="22">
        <v>5.0265400000000002E-2</v>
      </c>
      <c r="EH299" s="22">
        <v>7.8634300000000004E-2</v>
      </c>
      <c r="EI299" s="22">
        <v>0.1053786</v>
      </c>
      <c r="EJ299" s="22">
        <v>0.1026444</v>
      </c>
      <c r="EK299" s="22">
        <v>7.3274599999999995E-2</v>
      </c>
      <c r="EL299" s="22">
        <v>7.7932000000000001E-3</v>
      </c>
      <c r="EM299" s="22">
        <v>-6.09969E-2</v>
      </c>
      <c r="EN299" s="22">
        <v>-4.2050299999999999E-2</v>
      </c>
      <c r="EO299" s="22">
        <v>-7.6925300000000002E-2</v>
      </c>
      <c r="EP299" s="22">
        <v>-8.5211700000000001E-2</v>
      </c>
      <c r="EQ299" s="22">
        <v>-8.14521E-2</v>
      </c>
      <c r="ER299" s="22">
        <v>-6.9428799999999999E-2</v>
      </c>
      <c r="ES299" s="22">
        <v>-3.6948599999999998E-2</v>
      </c>
      <c r="ET299" s="22">
        <v>3.3716999999999997E-2</v>
      </c>
      <c r="EU299" s="22">
        <v>43.943550000000002</v>
      </c>
      <c r="EV299" s="22">
        <v>43.493549999999999</v>
      </c>
      <c r="EW299" s="22">
        <v>42.967739999999999</v>
      </c>
      <c r="EX299" s="22">
        <v>42.548389999999998</v>
      </c>
      <c r="EY299" s="22">
        <v>42.119349999999997</v>
      </c>
      <c r="EZ299" s="22">
        <v>41.364519999999999</v>
      </c>
      <c r="FA299" s="22">
        <v>41.261290000000002</v>
      </c>
      <c r="FB299" s="22">
        <v>41.322580000000002</v>
      </c>
      <c r="FC299" s="22">
        <v>45.5</v>
      </c>
      <c r="FD299" s="22">
        <v>50.56129</v>
      </c>
      <c r="FE299" s="22">
        <v>54.308059999999998</v>
      </c>
      <c r="FF299" s="22">
        <v>56.098390000000002</v>
      </c>
      <c r="FG299" s="22">
        <v>57.243549999999999</v>
      </c>
      <c r="FH299" s="22">
        <v>57.703220000000002</v>
      </c>
      <c r="FI299" s="22">
        <v>57.196770000000001</v>
      </c>
      <c r="FJ299" s="22">
        <v>56.393549999999998</v>
      </c>
      <c r="FK299" s="22">
        <v>54.909680000000002</v>
      </c>
      <c r="FL299" s="22">
        <v>53.209679999999999</v>
      </c>
      <c r="FM299" s="22">
        <v>50.075809999999997</v>
      </c>
      <c r="FN299" s="22">
        <v>48.45</v>
      </c>
      <c r="FO299" s="22">
        <v>47.293550000000003</v>
      </c>
      <c r="FP299" s="22">
        <v>46.298389999999998</v>
      </c>
      <c r="FQ299" s="22">
        <v>45.182259999999999</v>
      </c>
      <c r="FR299" s="22">
        <v>44.77581</v>
      </c>
      <c r="FS299" s="22">
        <v>0.84421270000000004</v>
      </c>
      <c r="FT299" s="22">
        <v>4.9667000000000003E-2</v>
      </c>
      <c r="FU299" s="22">
        <v>4.47619E-2</v>
      </c>
      <c r="FV299">
        <v>3.6713500000000003E-2</v>
      </c>
    </row>
    <row r="300" spans="1:178" x14ac:dyDescent="0.3">
      <c r="A300" s="13" t="s">
        <v>226</v>
      </c>
      <c r="B300" s="13" t="s">
        <v>0</v>
      </c>
      <c r="C300" s="13" t="s">
        <v>269</v>
      </c>
      <c r="D300" s="34" t="s">
        <v>233</v>
      </c>
      <c r="E300" s="23" t="s">
        <v>220</v>
      </c>
      <c r="F300" s="23">
        <v>267</v>
      </c>
      <c r="G300" s="22">
        <v>0.19571379999999999</v>
      </c>
      <c r="H300" s="22">
        <v>0.18885830000000001</v>
      </c>
      <c r="I300" s="22">
        <v>0.1947081</v>
      </c>
      <c r="J300" s="22">
        <v>0.2054405</v>
      </c>
      <c r="K300" s="22">
        <v>0.2106382</v>
      </c>
      <c r="L300" s="22">
        <v>0.2262402</v>
      </c>
      <c r="M300" s="22">
        <v>0.2533337</v>
      </c>
      <c r="N300" s="22">
        <v>0.12894700000000001</v>
      </c>
      <c r="O300" s="22">
        <v>-8.3068199999999995E-2</v>
      </c>
      <c r="P300" s="22">
        <v>-0.29228769999999998</v>
      </c>
      <c r="Q300" s="22">
        <v>-0.44762770000000002</v>
      </c>
      <c r="R300" s="22">
        <v>-0.51845940000000001</v>
      </c>
      <c r="S300" s="22">
        <v>-0.51970170000000004</v>
      </c>
      <c r="T300" s="22">
        <v>-0.43762790000000001</v>
      </c>
      <c r="U300" s="22">
        <v>-0.31320920000000002</v>
      </c>
      <c r="V300" s="22">
        <v>-0.1152039</v>
      </c>
      <c r="W300" s="22">
        <v>7.4191599999999996E-2</v>
      </c>
      <c r="X300" s="22">
        <v>0.25525300000000001</v>
      </c>
      <c r="Y300" s="22">
        <v>0.33548860000000003</v>
      </c>
      <c r="Z300" s="22">
        <v>0.33293119999999998</v>
      </c>
      <c r="AA300" s="22">
        <v>0.30718899999999999</v>
      </c>
      <c r="AB300" s="22">
        <v>0.2822364</v>
      </c>
      <c r="AC300" s="22">
        <v>0.27124310000000001</v>
      </c>
      <c r="AD300" s="22">
        <v>0.25072879999999997</v>
      </c>
      <c r="AE300" s="22">
        <v>-0.13434470000000001</v>
      </c>
      <c r="AF300" s="22">
        <v>-8.7939799999999999E-2</v>
      </c>
      <c r="AG300" s="22">
        <v>-6.4405599999999993E-2</v>
      </c>
      <c r="AH300" s="22">
        <v>-5.6485599999999997E-2</v>
      </c>
      <c r="AI300" s="22">
        <v>-5.5968799999999999E-2</v>
      </c>
      <c r="AJ300" s="22">
        <v>-6.5673099999999998E-2</v>
      </c>
      <c r="AK300" s="22">
        <v>-5.3091600000000003E-2</v>
      </c>
      <c r="AL300" s="22">
        <v>-7.5608900000000007E-2</v>
      </c>
      <c r="AM300" s="22">
        <v>-0.1062876</v>
      </c>
      <c r="AN300" s="22">
        <v>-0.1278569</v>
      </c>
      <c r="AO300" s="22">
        <v>-0.14817820000000001</v>
      </c>
      <c r="AP300" s="22">
        <v>-0.16235369999999999</v>
      </c>
      <c r="AQ300" s="22">
        <v>-0.14261260000000001</v>
      </c>
      <c r="AR300" s="22">
        <v>-0.1132983</v>
      </c>
      <c r="AS300" s="22">
        <v>-9.3061500000000005E-2</v>
      </c>
      <c r="AT300" s="22">
        <v>-9.6376799999999999E-2</v>
      </c>
      <c r="AU300" s="22">
        <v>-0.13837969999999999</v>
      </c>
      <c r="AV300" s="22">
        <v>-0.14433950000000001</v>
      </c>
      <c r="AW300" s="22">
        <v>-0.15699859999999999</v>
      </c>
      <c r="AX300" s="22">
        <v>-0.1383722</v>
      </c>
      <c r="AY300" s="22">
        <v>-0.1340451</v>
      </c>
      <c r="AZ300" s="22">
        <v>-0.13325310000000001</v>
      </c>
      <c r="BA300" s="22">
        <v>-0.1239909</v>
      </c>
      <c r="BB300" s="22">
        <v>-8.6505499999999999E-2</v>
      </c>
      <c r="BC300" s="22">
        <v>-0.10405639999999999</v>
      </c>
      <c r="BD300" s="22">
        <v>-6.9245399999999999E-2</v>
      </c>
      <c r="BE300" s="22">
        <v>-4.9231700000000003E-2</v>
      </c>
      <c r="BF300" s="22">
        <v>-4.1830600000000003E-2</v>
      </c>
      <c r="BG300" s="22">
        <v>-3.9491499999999999E-2</v>
      </c>
      <c r="BH300" s="22">
        <v>-4.6300599999999997E-2</v>
      </c>
      <c r="BI300" s="22">
        <v>-3.2434499999999998E-2</v>
      </c>
      <c r="BJ300" s="22">
        <v>-5.2280300000000002E-2</v>
      </c>
      <c r="BK300" s="22">
        <v>-7.4537000000000006E-2</v>
      </c>
      <c r="BL300" s="22">
        <v>-8.1051100000000001E-2</v>
      </c>
      <c r="BM300" s="22">
        <v>-8.7515499999999996E-2</v>
      </c>
      <c r="BN300" s="22">
        <v>-9.5423499999999994E-2</v>
      </c>
      <c r="BO300" s="22">
        <v>-7.7004500000000004E-2</v>
      </c>
      <c r="BP300" s="22">
        <v>-5.5827700000000001E-2</v>
      </c>
      <c r="BQ300" s="22">
        <v>-4.6033900000000003E-2</v>
      </c>
      <c r="BR300" s="22">
        <v>-6.0033299999999998E-2</v>
      </c>
      <c r="BS300" s="22">
        <v>-0.1100888</v>
      </c>
      <c r="BT300" s="22">
        <v>-0.1144751</v>
      </c>
      <c r="BU300" s="22">
        <v>-0.1236222</v>
      </c>
      <c r="BV300" s="22">
        <v>-0.1055538</v>
      </c>
      <c r="BW300" s="22">
        <v>-0.10155930000000001</v>
      </c>
      <c r="BX300" s="22">
        <v>-0.10104100000000001</v>
      </c>
      <c r="BY300" s="22">
        <v>-9.3650200000000003E-2</v>
      </c>
      <c r="BZ300" s="22">
        <v>-6.2947500000000003E-2</v>
      </c>
      <c r="CA300" s="22">
        <v>-8.3078700000000005E-2</v>
      </c>
      <c r="CB300" s="22">
        <v>-5.6297800000000002E-2</v>
      </c>
      <c r="CC300" s="22">
        <v>-3.8722300000000001E-2</v>
      </c>
      <c r="CD300" s="22">
        <v>-3.1680600000000003E-2</v>
      </c>
      <c r="CE300" s="22">
        <v>-2.8079300000000001E-2</v>
      </c>
      <c r="CF300" s="22">
        <v>-3.2883299999999997E-2</v>
      </c>
      <c r="CG300" s="22">
        <v>-1.8127399999999998E-2</v>
      </c>
      <c r="CH300" s="22">
        <v>-3.6123000000000002E-2</v>
      </c>
      <c r="CI300" s="22">
        <v>-5.2546700000000002E-2</v>
      </c>
      <c r="CJ300" s="22">
        <v>-4.8633500000000003E-2</v>
      </c>
      <c r="CK300" s="22">
        <v>-4.5500699999999998E-2</v>
      </c>
      <c r="CL300" s="22">
        <v>-4.9067800000000002E-2</v>
      </c>
      <c r="CM300" s="22">
        <v>-3.1564500000000002E-2</v>
      </c>
      <c r="CN300" s="22">
        <v>-1.6023800000000001E-2</v>
      </c>
      <c r="CO300" s="22">
        <v>-1.34628E-2</v>
      </c>
      <c r="CP300" s="22">
        <v>-3.4861900000000001E-2</v>
      </c>
      <c r="CQ300" s="22">
        <v>-9.0494599999999994E-2</v>
      </c>
      <c r="CR300" s="22">
        <v>-9.3791100000000002E-2</v>
      </c>
      <c r="CS300" s="22">
        <v>-0.10050580000000001</v>
      </c>
      <c r="CT300" s="22">
        <v>-8.2823900000000006E-2</v>
      </c>
      <c r="CU300" s="22">
        <v>-7.90598E-2</v>
      </c>
      <c r="CV300" s="22">
        <v>-7.8730999999999995E-2</v>
      </c>
      <c r="CW300" s="22">
        <v>-7.2636199999999998E-2</v>
      </c>
      <c r="CX300" s="22">
        <v>-4.6631400000000003E-2</v>
      </c>
      <c r="CY300" s="22">
        <v>-6.2101099999999999E-2</v>
      </c>
      <c r="CZ300" s="22">
        <v>-4.3350100000000003E-2</v>
      </c>
      <c r="DA300" s="22">
        <v>-2.82128E-2</v>
      </c>
      <c r="DB300" s="22">
        <v>-2.1530500000000001E-2</v>
      </c>
      <c r="DC300" s="22">
        <v>-1.6667100000000001E-2</v>
      </c>
      <c r="DD300" s="22">
        <v>-1.9465900000000001E-2</v>
      </c>
      <c r="DE300" s="22">
        <v>-3.8203999999999998E-3</v>
      </c>
      <c r="DF300" s="22">
        <v>-1.99656E-2</v>
      </c>
      <c r="DG300" s="22">
        <v>-3.0556400000000001E-2</v>
      </c>
      <c r="DH300" s="22">
        <v>-1.6215899999999998E-2</v>
      </c>
      <c r="DI300" s="22">
        <v>-3.4859000000000001E-3</v>
      </c>
      <c r="DJ300" s="22">
        <v>-2.7120999999999998E-3</v>
      </c>
      <c r="DK300" s="22">
        <v>1.3875500000000001E-2</v>
      </c>
      <c r="DL300" s="22">
        <v>2.3780099999999998E-2</v>
      </c>
      <c r="DM300" s="22">
        <v>1.9108300000000002E-2</v>
      </c>
      <c r="DN300" s="22">
        <v>-9.6904999999999995E-3</v>
      </c>
      <c r="DO300" s="22">
        <v>-7.0900400000000002E-2</v>
      </c>
      <c r="DP300" s="22">
        <v>-7.3107099999999994E-2</v>
      </c>
      <c r="DQ300" s="22">
        <v>-7.7389399999999997E-2</v>
      </c>
      <c r="DR300" s="22">
        <v>-6.0094000000000002E-2</v>
      </c>
      <c r="DS300" s="22">
        <v>-5.6560300000000001E-2</v>
      </c>
      <c r="DT300" s="22">
        <v>-5.6420999999999999E-2</v>
      </c>
      <c r="DU300" s="22">
        <v>-5.1622300000000003E-2</v>
      </c>
      <c r="DV300" s="22">
        <v>-3.03152E-2</v>
      </c>
      <c r="DW300" s="22">
        <v>-3.1812699999999999E-2</v>
      </c>
      <c r="DX300" s="22">
        <v>-2.4655799999999999E-2</v>
      </c>
      <c r="DY300" s="22">
        <v>-1.30388E-2</v>
      </c>
      <c r="DZ300" s="22">
        <v>-6.8754999999999997E-3</v>
      </c>
      <c r="EA300" s="22">
        <v>-1.897E-4</v>
      </c>
      <c r="EB300" s="22">
        <v>-9.3399999999999993E-5</v>
      </c>
      <c r="EC300" s="22">
        <v>1.6836799999999999E-2</v>
      </c>
      <c r="ED300" s="22">
        <v>3.3630000000000001E-3</v>
      </c>
      <c r="EE300" s="22">
        <v>1.1941E-3</v>
      </c>
      <c r="EF300" s="22">
        <v>3.0589999999999999E-2</v>
      </c>
      <c r="EG300" s="22">
        <v>5.7176900000000003E-2</v>
      </c>
      <c r="EH300" s="22">
        <v>6.42181E-2</v>
      </c>
      <c r="EI300" s="22">
        <v>7.9483600000000001E-2</v>
      </c>
      <c r="EJ300" s="22">
        <v>8.1250699999999995E-2</v>
      </c>
      <c r="EK300" s="22">
        <v>6.6135899999999997E-2</v>
      </c>
      <c r="EL300" s="22">
        <v>2.66529E-2</v>
      </c>
      <c r="EM300" s="22">
        <v>-4.2609399999999999E-2</v>
      </c>
      <c r="EN300" s="22">
        <v>-4.3242599999999999E-2</v>
      </c>
      <c r="EO300" s="22">
        <v>-4.4012900000000001E-2</v>
      </c>
      <c r="EP300" s="22">
        <v>-2.72757E-2</v>
      </c>
      <c r="EQ300" s="22">
        <v>-2.4074600000000002E-2</v>
      </c>
      <c r="ER300" s="22">
        <v>-2.4208899999999998E-2</v>
      </c>
      <c r="ES300" s="22">
        <v>-2.1281600000000001E-2</v>
      </c>
      <c r="ET300" s="22">
        <v>-6.7572999999999999E-3</v>
      </c>
      <c r="EU300" s="22">
        <v>47.1</v>
      </c>
      <c r="EV300" s="22">
        <v>46.65</v>
      </c>
      <c r="EW300" s="22">
        <v>46.4</v>
      </c>
      <c r="EX300" s="22">
        <v>45.95</v>
      </c>
      <c r="EY300" s="22">
        <v>45.95</v>
      </c>
      <c r="EZ300" s="22">
        <v>44.95</v>
      </c>
      <c r="FA300" s="22">
        <v>45</v>
      </c>
      <c r="FB300" s="22">
        <v>45</v>
      </c>
      <c r="FC300" s="22">
        <v>49.3</v>
      </c>
      <c r="FD300" s="22">
        <v>53.35</v>
      </c>
      <c r="FE300" s="22">
        <v>56.3</v>
      </c>
      <c r="FF300" s="22">
        <v>58.55</v>
      </c>
      <c r="FG300" s="22">
        <v>59.45</v>
      </c>
      <c r="FH300" s="22">
        <v>59.45</v>
      </c>
      <c r="FI300" s="22">
        <v>58.3</v>
      </c>
      <c r="FJ300" s="22">
        <v>57.65</v>
      </c>
      <c r="FK300" s="22">
        <v>56.35</v>
      </c>
      <c r="FL300" s="22">
        <v>54.65</v>
      </c>
      <c r="FM300" s="22">
        <v>52.65</v>
      </c>
      <c r="FN300" s="22">
        <v>51.3</v>
      </c>
      <c r="FO300" s="22">
        <v>50.45</v>
      </c>
      <c r="FP300" s="22">
        <v>49.7</v>
      </c>
      <c r="FQ300" s="22">
        <v>48.4</v>
      </c>
      <c r="FR300" s="22">
        <v>48.3</v>
      </c>
      <c r="FS300" s="22">
        <v>0.68845259999999997</v>
      </c>
      <c r="FT300" s="22">
        <v>4.3157099999999997E-2</v>
      </c>
      <c r="FU300" s="22">
        <v>4.0481499999999997E-2</v>
      </c>
      <c r="FV300">
        <v>2.2260100000000001E-2</v>
      </c>
    </row>
    <row r="301" spans="1:178" x14ac:dyDescent="0.3">
      <c r="A301" s="13" t="s">
        <v>226</v>
      </c>
      <c r="B301" s="13" t="s">
        <v>0</v>
      </c>
      <c r="C301" s="13" t="s">
        <v>269</v>
      </c>
      <c r="D301" s="34" t="s">
        <v>233</v>
      </c>
      <c r="E301" s="23" t="s">
        <v>221</v>
      </c>
      <c r="F301" s="23">
        <v>292</v>
      </c>
      <c r="G301" s="22">
        <v>0.25445640000000003</v>
      </c>
      <c r="H301" s="22">
        <v>0.2265934</v>
      </c>
      <c r="I301" s="22">
        <v>0.21994910000000001</v>
      </c>
      <c r="J301" s="22">
        <v>0.2198785</v>
      </c>
      <c r="K301" s="22">
        <v>0.2408324</v>
      </c>
      <c r="L301" s="22">
        <v>0.248033</v>
      </c>
      <c r="M301" s="22">
        <v>0.29279250000000001</v>
      </c>
      <c r="N301" s="22">
        <v>0.20554729999999999</v>
      </c>
      <c r="O301" s="22">
        <v>-5.4247999999999996E-3</v>
      </c>
      <c r="P301" s="22">
        <v>-0.1933329</v>
      </c>
      <c r="Q301" s="22">
        <v>-0.31840849999999998</v>
      </c>
      <c r="R301" s="22">
        <v>-0.3636199</v>
      </c>
      <c r="S301" s="22">
        <v>-0.35707319999999998</v>
      </c>
      <c r="T301" s="22">
        <v>-0.3126217</v>
      </c>
      <c r="U301" s="22">
        <v>-0.1869893</v>
      </c>
      <c r="V301" s="22">
        <v>9.0837000000000001E-3</v>
      </c>
      <c r="W301" s="22">
        <v>0.20879919999999999</v>
      </c>
      <c r="X301" s="22">
        <v>0.42194029999999999</v>
      </c>
      <c r="Y301" s="22">
        <v>0.44875350000000003</v>
      </c>
      <c r="Z301" s="22">
        <v>0.41615639999999998</v>
      </c>
      <c r="AA301" s="22">
        <v>0.41283259999999999</v>
      </c>
      <c r="AB301" s="22">
        <v>0.39199590000000001</v>
      </c>
      <c r="AC301" s="22">
        <v>0.34784949999999998</v>
      </c>
      <c r="AD301" s="22">
        <v>0.31725959999999997</v>
      </c>
      <c r="AE301" s="22">
        <v>-6.3444E-2</v>
      </c>
      <c r="AF301" s="22">
        <v>-0.124019</v>
      </c>
      <c r="AG301" s="22">
        <v>-9.46052E-2</v>
      </c>
      <c r="AH301" s="22">
        <v>-8.5897200000000007E-2</v>
      </c>
      <c r="AI301" s="22">
        <v>-8.7597900000000006E-2</v>
      </c>
      <c r="AJ301" s="22">
        <v>-7.9303600000000002E-2</v>
      </c>
      <c r="AK301" s="22">
        <v>-7.6579499999999995E-2</v>
      </c>
      <c r="AL301" s="22">
        <v>-5.4840199999999999E-2</v>
      </c>
      <c r="AM301" s="22">
        <v>-6.9868299999999994E-2</v>
      </c>
      <c r="AN301" s="22">
        <v>-6.5039799999999995E-2</v>
      </c>
      <c r="AO301" s="22">
        <v>-5.7236599999999999E-2</v>
      </c>
      <c r="AP301" s="22">
        <v>-5.58004E-2</v>
      </c>
      <c r="AQ301" s="22">
        <v>-3.85355E-2</v>
      </c>
      <c r="AR301" s="22">
        <v>-3.8000899999999997E-2</v>
      </c>
      <c r="AS301" s="22">
        <v>-4.26232E-2</v>
      </c>
      <c r="AT301" s="22">
        <v>-6.1153199999999998E-2</v>
      </c>
      <c r="AU301" s="22">
        <v>-7.0184999999999997E-2</v>
      </c>
      <c r="AV301" s="22">
        <v>-5.3127099999999997E-2</v>
      </c>
      <c r="AW301" s="22">
        <v>-8.8941400000000004E-2</v>
      </c>
      <c r="AX301" s="22">
        <v>-9.9981700000000007E-2</v>
      </c>
      <c r="AY301" s="22">
        <v>-9.0729500000000005E-2</v>
      </c>
      <c r="AZ301" s="22">
        <v>-8.07813E-2</v>
      </c>
      <c r="BA301" s="22">
        <v>-5.7640200000000003E-2</v>
      </c>
      <c r="BB301" s="22">
        <v>-3.7124900000000002E-2</v>
      </c>
      <c r="BC301" s="22">
        <v>-3.93219E-2</v>
      </c>
      <c r="BD301" s="22">
        <v>-8.7704900000000002E-2</v>
      </c>
      <c r="BE301" s="22">
        <v>-7.0810899999999996E-2</v>
      </c>
      <c r="BF301" s="22">
        <v>-6.4691499999999999E-2</v>
      </c>
      <c r="BG301" s="22">
        <v>-6.5069000000000002E-2</v>
      </c>
      <c r="BH301" s="22">
        <v>-5.8129100000000003E-2</v>
      </c>
      <c r="BI301" s="22">
        <v>-5.5810800000000001E-2</v>
      </c>
      <c r="BJ301" s="22">
        <v>-3.7153699999999998E-2</v>
      </c>
      <c r="BK301" s="22">
        <v>-4.4227000000000002E-2</v>
      </c>
      <c r="BL301" s="22">
        <v>-3.45677E-2</v>
      </c>
      <c r="BM301" s="22">
        <v>-2.2301499999999998E-2</v>
      </c>
      <c r="BN301" s="22">
        <v>-1.2844899999999999E-2</v>
      </c>
      <c r="BO301" s="22">
        <v>2.4437E-3</v>
      </c>
      <c r="BP301" s="22">
        <v>-1.1067E-3</v>
      </c>
      <c r="BQ301" s="22">
        <v>-1.03599E-2</v>
      </c>
      <c r="BR301" s="22">
        <v>-3.5245499999999999E-2</v>
      </c>
      <c r="BS301" s="22">
        <v>-4.8518800000000001E-2</v>
      </c>
      <c r="BT301" s="22">
        <v>-3.27449E-2</v>
      </c>
      <c r="BU301" s="22">
        <v>-6.57721E-2</v>
      </c>
      <c r="BV301" s="22">
        <v>-7.8288200000000002E-2</v>
      </c>
      <c r="BW301" s="22">
        <v>-7.0328100000000004E-2</v>
      </c>
      <c r="BX301" s="22">
        <v>-6.0532000000000002E-2</v>
      </c>
      <c r="BY301" s="22">
        <v>-3.79894E-2</v>
      </c>
      <c r="BZ301" s="22">
        <v>-7.9593000000000007E-3</v>
      </c>
      <c r="CA301" s="22">
        <v>-2.2615099999999999E-2</v>
      </c>
      <c r="CB301" s="22">
        <v>-6.2553800000000007E-2</v>
      </c>
      <c r="CC301" s="22">
        <v>-5.43311E-2</v>
      </c>
      <c r="CD301" s="22">
        <v>-5.00045E-2</v>
      </c>
      <c r="CE301" s="22">
        <v>-4.9465500000000003E-2</v>
      </c>
      <c r="CF301" s="22">
        <v>-4.3463700000000001E-2</v>
      </c>
      <c r="CG301" s="22">
        <v>-4.1426400000000002E-2</v>
      </c>
      <c r="CH301" s="22">
        <v>-2.4904099999999998E-2</v>
      </c>
      <c r="CI301" s="22">
        <v>-2.6467999999999998E-2</v>
      </c>
      <c r="CJ301" s="22">
        <v>-1.34628E-2</v>
      </c>
      <c r="CK301" s="22">
        <v>1.8944000000000001E-3</v>
      </c>
      <c r="CL301" s="22">
        <v>1.6906000000000001E-2</v>
      </c>
      <c r="CM301" s="22">
        <v>3.08258E-2</v>
      </c>
      <c r="CN301" s="22">
        <v>2.4446099999999998E-2</v>
      </c>
      <c r="CO301" s="22">
        <v>1.19857E-2</v>
      </c>
      <c r="CP301" s="22">
        <v>-1.7302000000000001E-2</v>
      </c>
      <c r="CQ301" s="22">
        <v>-3.3512800000000002E-2</v>
      </c>
      <c r="CR301" s="22">
        <v>-1.8628200000000001E-2</v>
      </c>
      <c r="CS301" s="22">
        <v>-4.9725100000000001E-2</v>
      </c>
      <c r="CT301" s="22">
        <v>-6.3263399999999997E-2</v>
      </c>
      <c r="CU301" s="22">
        <v>-5.6198199999999997E-2</v>
      </c>
      <c r="CV301" s="22">
        <v>-4.6507399999999997E-2</v>
      </c>
      <c r="CW301" s="22">
        <v>-2.4379399999999999E-2</v>
      </c>
      <c r="CX301" s="22">
        <v>1.22407E-2</v>
      </c>
      <c r="CY301" s="22">
        <v>-5.9081999999999997E-3</v>
      </c>
      <c r="CZ301" s="22">
        <v>-3.74028E-2</v>
      </c>
      <c r="DA301" s="22">
        <v>-3.7851200000000002E-2</v>
      </c>
      <c r="DB301" s="22">
        <v>-3.5317399999999999E-2</v>
      </c>
      <c r="DC301" s="22">
        <v>-3.3862000000000003E-2</v>
      </c>
      <c r="DD301" s="22">
        <v>-2.8798299999999999E-2</v>
      </c>
      <c r="DE301" s="22">
        <v>-2.7042099999999999E-2</v>
      </c>
      <c r="DF301" s="22">
        <v>-1.2654500000000001E-2</v>
      </c>
      <c r="DG301" s="22">
        <v>-8.7089999999999997E-3</v>
      </c>
      <c r="DH301" s="22">
        <v>7.6420000000000004E-3</v>
      </c>
      <c r="DI301" s="22">
        <v>2.60903E-2</v>
      </c>
      <c r="DJ301" s="22">
        <v>4.6656900000000001E-2</v>
      </c>
      <c r="DK301" s="22">
        <v>5.9207799999999998E-2</v>
      </c>
      <c r="DL301" s="22">
        <v>4.9999000000000002E-2</v>
      </c>
      <c r="DM301" s="22">
        <v>3.4331199999999999E-2</v>
      </c>
      <c r="DN301" s="22">
        <v>6.4159999999999998E-4</v>
      </c>
      <c r="DO301" s="22">
        <v>-1.85068E-2</v>
      </c>
      <c r="DP301" s="22">
        <v>-4.5114999999999999E-3</v>
      </c>
      <c r="DQ301" s="22">
        <v>-3.3678100000000002E-2</v>
      </c>
      <c r="DR301" s="22">
        <v>-4.82386E-2</v>
      </c>
      <c r="DS301" s="22">
        <v>-4.20682E-2</v>
      </c>
      <c r="DT301" s="22">
        <v>-3.2482799999999999E-2</v>
      </c>
      <c r="DU301" s="22">
        <v>-1.0769300000000001E-2</v>
      </c>
      <c r="DV301" s="22">
        <v>3.24406E-2</v>
      </c>
      <c r="DW301" s="22">
        <v>1.8213900000000002E-2</v>
      </c>
      <c r="DX301" s="22">
        <v>-1.0887E-3</v>
      </c>
      <c r="DY301" s="22">
        <v>-1.4057E-2</v>
      </c>
      <c r="DZ301" s="22">
        <v>-1.41117E-2</v>
      </c>
      <c r="EA301" s="22">
        <v>-1.13331E-2</v>
      </c>
      <c r="EB301" s="22">
        <v>-7.6238E-3</v>
      </c>
      <c r="EC301" s="22">
        <v>-6.2732999999999999E-3</v>
      </c>
      <c r="ED301" s="22">
        <v>5.0318999999999997E-3</v>
      </c>
      <c r="EE301" s="22">
        <v>1.6932300000000001E-2</v>
      </c>
      <c r="EF301" s="22">
        <v>3.8114099999999998E-2</v>
      </c>
      <c r="EG301" s="22">
        <v>6.10254E-2</v>
      </c>
      <c r="EH301" s="22">
        <v>8.9612499999999998E-2</v>
      </c>
      <c r="EI301" s="22">
        <v>0.100187</v>
      </c>
      <c r="EJ301" s="22">
        <v>8.6893200000000004E-2</v>
      </c>
      <c r="EK301" s="22">
        <v>6.6594600000000004E-2</v>
      </c>
      <c r="EL301" s="22">
        <v>2.6549199999999998E-2</v>
      </c>
      <c r="EM301" s="22">
        <v>3.1594000000000001E-3</v>
      </c>
      <c r="EN301" s="22">
        <v>1.5870700000000001E-2</v>
      </c>
      <c r="EO301" s="22">
        <v>-1.05088E-2</v>
      </c>
      <c r="EP301" s="22">
        <v>-2.6545099999999999E-2</v>
      </c>
      <c r="EQ301" s="22">
        <v>-2.16668E-2</v>
      </c>
      <c r="ER301" s="22">
        <v>-1.22334E-2</v>
      </c>
      <c r="ES301" s="22">
        <v>8.8813999999999994E-3</v>
      </c>
      <c r="ET301" s="22">
        <v>6.16062E-2</v>
      </c>
      <c r="EU301" s="22">
        <v>41.95</v>
      </c>
      <c r="EV301" s="22">
        <v>41.5</v>
      </c>
      <c r="EW301" s="22">
        <v>40.799999999999997</v>
      </c>
      <c r="EX301" s="22">
        <v>40.4</v>
      </c>
      <c r="EY301" s="22">
        <v>39.700000000000003</v>
      </c>
      <c r="EZ301" s="22">
        <v>39.1</v>
      </c>
      <c r="FA301" s="22">
        <v>38.9</v>
      </c>
      <c r="FB301" s="22">
        <v>39</v>
      </c>
      <c r="FC301" s="22">
        <v>43.1</v>
      </c>
      <c r="FD301" s="22">
        <v>48.8</v>
      </c>
      <c r="FE301" s="22">
        <v>53.05</v>
      </c>
      <c r="FF301" s="22">
        <v>54.55</v>
      </c>
      <c r="FG301" s="22">
        <v>55.85</v>
      </c>
      <c r="FH301" s="22">
        <v>56.6</v>
      </c>
      <c r="FI301" s="22">
        <v>56.5</v>
      </c>
      <c r="FJ301" s="22">
        <v>55.6</v>
      </c>
      <c r="FK301" s="22">
        <v>54</v>
      </c>
      <c r="FL301" s="22">
        <v>52.3</v>
      </c>
      <c r="FM301" s="22">
        <v>48.45</v>
      </c>
      <c r="FN301" s="22">
        <v>46.65</v>
      </c>
      <c r="FO301" s="22">
        <v>45.3</v>
      </c>
      <c r="FP301" s="22">
        <v>44.15</v>
      </c>
      <c r="FQ301" s="22">
        <v>43.15</v>
      </c>
      <c r="FR301" s="22">
        <v>42.55</v>
      </c>
      <c r="FS301" s="22">
        <v>0.51095360000000001</v>
      </c>
      <c r="FT301" s="22">
        <v>2.70198E-2</v>
      </c>
      <c r="FU301" s="22">
        <v>2.58883E-2</v>
      </c>
      <c r="FV301">
        <v>2.6098199999999998E-2</v>
      </c>
    </row>
    <row r="302" spans="1:178" x14ac:dyDescent="0.3">
      <c r="A302" s="13" t="s">
        <v>226</v>
      </c>
      <c r="B302" s="13" t="s">
        <v>0</v>
      </c>
      <c r="C302" s="13" t="s">
        <v>269</v>
      </c>
      <c r="D302" s="34" t="s">
        <v>234</v>
      </c>
      <c r="E302" s="23" t="s">
        <v>219</v>
      </c>
      <c r="F302" s="23">
        <v>549</v>
      </c>
      <c r="G302" s="22">
        <v>0.46389619999999998</v>
      </c>
      <c r="H302" s="22">
        <v>0.41533629999999999</v>
      </c>
      <c r="I302" s="22">
        <v>0.39617720000000001</v>
      </c>
      <c r="J302" s="22">
        <v>0.40741300000000003</v>
      </c>
      <c r="K302" s="22">
        <v>0.42598219999999998</v>
      </c>
      <c r="L302" s="22">
        <v>0.4414476</v>
      </c>
      <c r="M302" s="22">
        <v>0.51729029999999998</v>
      </c>
      <c r="N302" s="22">
        <v>0.42907840000000003</v>
      </c>
      <c r="O302" s="22">
        <v>5.6838300000000001E-2</v>
      </c>
      <c r="P302" s="22">
        <v>-0.30927359999999998</v>
      </c>
      <c r="Q302" s="22">
        <v>-0.5710383</v>
      </c>
      <c r="R302" s="22">
        <v>-0.72914939999999995</v>
      </c>
      <c r="S302" s="22">
        <v>-0.68419560000000001</v>
      </c>
      <c r="T302" s="22">
        <v>-0.51272269999999998</v>
      </c>
      <c r="U302" s="22">
        <v>-0.26996559999999997</v>
      </c>
      <c r="V302" s="22">
        <v>6.1138900000000003E-2</v>
      </c>
      <c r="W302" s="22">
        <v>0.42881789999999997</v>
      </c>
      <c r="X302" s="22">
        <v>0.77477609999999997</v>
      </c>
      <c r="Y302" s="22">
        <v>0.83180529999999997</v>
      </c>
      <c r="Z302" s="22">
        <v>0.7896398</v>
      </c>
      <c r="AA302" s="22">
        <v>0.75333059999999996</v>
      </c>
      <c r="AB302" s="22">
        <v>0.69385589999999997</v>
      </c>
      <c r="AC302" s="22">
        <v>0.61280069999999998</v>
      </c>
      <c r="AD302" s="22">
        <v>0.5679478</v>
      </c>
      <c r="AE302" s="22">
        <v>-0.1527879</v>
      </c>
      <c r="AF302" s="22">
        <v>-0.1825676</v>
      </c>
      <c r="AG302" s="22">
        <v>-0.14534230000000001</v>
      </c>
      <c r="AH302" s="22">
        <v>-0.13183539999999999</v>
      </c>
      <c r="AI302" s="22">
        <v>-0.13112270000000001</v>
      </c>
      <c r="AJ302" s="22">
        <v>-0.1229735</v>
      </c>
      <c r="AK302" s="22">
        <v>-0.1021141</v>
      </c>
      <c r="AL302" s="22">
        <v>-0.1115676</v>
      </c>
      <c r="AM302" s="22">
        <v>-0.16359099999999999</v>
      </c>
      <c r="AN302" s="22">
        <v>-0.17705960000000001</v>
      </c>
      <c r="AO302" s="22">
        <v>-0.1797813</v>
      </c>
      <c r="AP302" s="22">
        <v>-0.1883243</v>
      </c>
      <c r="AQ302" s="22">
        <v>-0.15373039999999999</v>
      </c>
      <c r="AR302" s="22">
        <v>-0.12117550000000001</v>
      </c>
      <c r="AS302" s="22">
        <v>-0.1118007</v>
      </c>
      <c r="AT302" s="22">
        <v>-0.13317680000000001</v>
      </c>
      <c r="AU302" s="22">
        <v>-0.17523420000000001</v>
      </c>
      <c r="AV302" s="22">
        <v>-0.1554586</v>
      </c>
      <c r="AW302" s="22">
        <v>-0.20458899999999999</v>
      </c>
      <c r="AX302" s="22">
        <v>-0.20356369999999999</v>
      </c>
      <c r="AY302" s="22">
        <v>-0.19693160000000001</v>
      </c>
      <c r="AZ302" s="22">
        <v>-0.18519559999999999</v>
      </c>
      <c r="BA302" s="22">
        <v>-0.14892169999999999</v>
      </c>
      <c r="BB302" s="22">
        <v>-9.28485E-2</v>
      </c>
      <c r="BC302" s="22">
        <v>-0.11616940000000001</v>
      </c>
      <c r="BD302" s="22">
        <v>-0.14070859999999999</v>
      </c>
      <c r="BE302" s="22">
        <v>-0.11490060000000001</v>
      </c>
      <c r="BF302" s="22">
        <v>-0.10344399999999999</v>
      </c>
      <c r="BG302" s="22">
        <v>-0.10082380000000001</v>
      </c>
      <c r="BH302" s="22">
        <v>-9.4471799999999995E-2</v>
      </c>
      <c r="BI302" s="22">
        <v>-7.2068900000000005E-2</v>
      </c>
      <c r="BJ302" s="22">
        <v>-8.1853499999999996E-2</v>
      </c>
      <c r="BK302" s="22">
        <v>-0.12160840000000001</v>
      </c>
      <c r="BL302" s="22">
        <v>-0.12211039999999999</v>
      </c>
      <c r="BM302" s="22">
        <v>-0.1120902</v>
      </c>
      <c r="BN302" s="22">
        <v>-0.1098792</v>
      </c>
      <c r="BO302" s="22">
        <v>-7.7745400000000006E-2</v>
      </c>
      <c r="BP302" s="22">
        <v>-5.56006E-2</v>
      </c>
      <c r="BQ302" s="22">
        <v>-5.7515900000000002E-2</v>
      </c>
      <c r="BR302" s="22">
        <v>-9.1574799999999998E-2</v>
      </c>
      <c r="BS302" s="22">
        <v>-0.14116570000000001</v>
      </c>
      <c r="BT302" s="22">
        <v>-0.1217351</v>
      </c>
      <c r="BU302" s="22">
        <v>-0.16647010000000001</v>
      </c>
      <c r="BV302" s="22">
        <v>-0.16815179999999999</v>
      </c>
      <c r="BW302" s="22">
        <v>-0.16238810000000001</v>
      </c>
      <c r="BX302" s="22">
        <v>-0.15063070000000001</v>
      </c>
      <c r="BY302" s="22">
        <v>-0.1156491</v>
      </c>
      <c r="BZ302" s="22">
        <v>-5.5638699999999999E-2</v>
      </c>
      <c r="CA302" s="22">
        <v>-9.0807399999999996E-2</v>
      </c>
      <c r="CB302" s="22">
        <v>-0.1117172</v>
      </c>
      <c r="CC302" s="22">
        <v>-9.3816800000000006E-2</v>
      </c>
      <c r="CD302" s="22">
        <v>-8.3780300000000002E-2</v>
      </c>
      <c r="CE302" s="22">
        <v>-7.9838900000000004E-2</v>
      </c>
      <c r="CF302" s="22">
        <v>-7.4731699999999998E-2</v>
      </c>
      <c r="CG302" s="22">
        <v>-5.1259600000000002E-2</v>
      </c>
      <c r="CH302" s="22">
        <v>-6.12737E-2</v>
      </c>
      <c r="CI302" s="22">
        <v>-9.2531299999999997E-2</v>
      </c>
      <c r="CJ302" s="22">
        <v>-8.4052699999999994E-2</v>
      </c>
      <c r="CK302" s="22">
        <v>-6.5207600000000004E-2</v>
      </c>
      <c r="CL302" s="22">
        <v>-5.5548300000000002E-2</v>
      </c>
      <c r="CM302" s="22">
        <v>-2.5118499999999998E-2</v>
      </c>
      <c r="CN302" s="22">
        <v>-1.01837E-2</v>
      </c>
      <c r="CO302" s="22">
        <v>-1.9918399999999999E-2</v>
      </c>
      <c r="CP302" s="22">
        <v>-6.2761499999999998E-2</v>
      </c>
      <c r="CQ302" s="22">
        <v>-0.1175699</v>
      </c>
      <c r="CR302" s="22">
        <v>-9.8378300000000002E-2</v>
      </c>
      <c r="CS302" s="22">
        <v>-0.1400691</v>
      </c>
      <c r="CT302" s="22">
        <v>-0.14362549999999999</v>
      </c>
      <c r="CU302" s="22">
        <v>-0.13846330000000001</v>
      </c>
      <c r="CV302" s="22">
        <v>-0.1266911</v>
      </c>
      <c r="CW302" s="22">
        <v>-9.2604599999999995E-2</v>
      </c>
      <c r="CX302" s="22">
        <v>-2.9867299999999999E-2</v>
      </c>
      <c r="CY302" s="22">
        <v>-6.5445500000000004E-2</v>
      </c>
      <c r="CZ302" s="22">
        <v>-8.2725699999999999E-2</v>
      </c>
      <c r="DA302" s="22">
        <v>-7.2733000000000006E-2</v>
      </c>
      <c r="DB302" s="22">
        <v>-6.4116500000000007E-2</v>
      </c>
      <c r="DC302" s="22">
        <v>-5.8853999999999997E-2</v>
      </c>
      <c r="DD302" s="22">
        <v>-5.4991499999999999E-2</v>
      </c>
      <c r="DE302" s="22">
        <v>-3.0450399999999999E-2</v>
      </c>
      <c r="DF302" s="22">
        <v>-4.0693800000000002E-2</v>
      </c>
      <c r="DG302" s="22">
        <v>-6.3454200000000002E-2</v>
      </c>
      <c r="DH302" s="22">
        <v>-4.5995099999999997E-2</v>
      </c>
      <c r="DI302" s="22">
        <v>-1.8324900000000002E-2</v>
      </c>
      <c r="DJ302" s="22">
        <v>-1.2175E-3</v>
      </c>
      <c r="DK302" s="22">
        <v>2.7508500000000002E-2</v>
      </c>
      <c r="DL302" s="22">
        <v>3.5233300000000002E-2</v>
      </c>
      <c r="DM302" s="22">
        <v>1.76791E-2</v>
      </c>
      <c r="DN302" s="22">
        <v>-3.3948100000000002E-2</v>
      </c>
      <c r="DO302" s="22">
        <v>-9.3974199999999994E-2</v>
      </c>
      <c r="DP302" s="22">
        <v>-7.5021599999999994E-2</v>
      </c>
      <c r="DQ302" s="22">
        <v>-0.11366809999999999</v>
      </c>
      <c r="DR302" s="22">
        <v>-0.11909930000000001</v>
      </c>
      <c r="DS302" s="22">
        <v>-0.1145386</v>
      </c>
      <c r="DT302" s="22">
        <v>-0.1027516</v>
      </c>
      <c r="DU302" s="22">
        <v>-6.9560200000000003E-2</v>
      </c>
      <c r="DV302" s="22">
        <v>-4.0959999999999998E-3</v>
      </c>
      <c r="DW302" s="22">
        <v>-2.8826899999999999E-2</v>
      </c>
      <c r="DX302" s="22">
        <v>-4.0866699999999999E-2</v>
      </c>
      <c r="DY302" s="22">
        <v>-4.22914E-2</v>
      </c>
      <c r="DZ302" s="22">
        <v>-3.5725199999999999E-2</v>
      </c>
      <c r="EA302" s="22">
        <v>-2.85551E-2</v>
      </c>
      <c r="EB302" s="22">
        <v>-2.64899E-2</v>
      </c>
      <c r="EC302" s="22">
        <v>-4.0509999999999998E-4</v>
      </c>
      <c r="ED302" s="22">
        <v>-1.09797E-2</v>
      </c>
      <c r="EE302" s="22">
        <v>-2.14716E-2</v>
      </c>
      <c r="EF302" s="22">
        <v>8.9540999999999996E-3</v>
      </c>
      <c r="EG302" s="22">
        <v>4.9366199999999999E-2</v>
      </c>
      <c r="EH302" s="22">
        <v>7.7227599999999993E-2</v>
      </c>
      <c r="EI302" s="22">
        <v>0.1034935</v>
      </c>
      <c r="EJ302" s="22">
        <v>0.1008082</v>
      </c>
      <c r="EK302" s="22">
        <v>7.1963799999999994E-2</v>
      </c>
      <c r="EL302" s="22">
        <v>7.6537999999999997E-3</v>
      </c>
      <c r="EM302" s="22">
        <v>-5.9905699999999999E-2</v>
      </c>
      <c r="EN302" s="22">
        <v>-4.1298099999999997E-2</v>
      </c>
      <c r="EO302" s="22">
        <v>-7.5549199999999997E-2</v>
      </c>
      <c r="EP302" s="22">
        <v>-8.3687399999999995E-2</v>
      </c>
      <c r="EQ302" s="22">
        <v>-7.9994999999999997E-2</v>
      </c>
      <c r="ER302" s="22">
        <v>-6.8186700000000003E-2</v>
      </c>
      <c r="ES302" s="22">
        <v>-3.6287600000000003E-2</v>
      </c>
      <c r="ET302" s="22">
        <v>3.3113799999999999E-2</v>
      </c>
      <c r="EU302" s="22">
        <v>46.887799999999999</v>
      </c>
      <c r="EV302" s="22">
        <v>46.416550000000001</v>
      </c>
      <c r="EW302" s="22">
        <v>46.183729999999997</v>
      </c>
      <c r="EX302" s="22">
        <v>45.441800000000001</v>
      </c>
      <c r="EY302" s="22">
        <v>44.973350000000003</v>
      </c>
      <c r="EZ302" s="22">
        <v>44.771389999999997</v>
      </c>
      <c r="FA302" s="22">
        <v>44.331000000000003</v>
      </c>
      <c r="FB302" s="22">
        <v>44.207569999999997</v>
      </c>
      <c r="FC302" s="22">
        <v>48.568019999999997</v>
      </c>
      <c r="FD302" s="22">
        <v>54.683030000000002</v>
      </c>
      <c r="FE302" s="22">
        <v>58.650770000000001</v>
      </c>
      <c r="FF302" s="22">
        <v>60.981769999999997</v>
      </c>
      <c r="FG302" s="22">
        <v>62.556800000000003</v>
      </c>
      <c r="FH302" s="22">
        <v>63.067320000000002</v>
      </c>
      <c r="FI302" s="22">
        <v>62.828890000000001</v>
      </c>
      <c r="FJ302" s="22">
        <v>61.835900000000002</v>
      </c>
      <c r="FK302" s="22">
        <v>60.580649999999999</v>
      </c>
      <c r="FL302" s="22">
        <v>56.382890000000003</v>
      </c>
      <c r="FM302" s="22">
        <v>53.260869999999997</v>
      </c>
      <c r="FN302" s="22">
        <v>51.391300000000001</v>
      </c>
      <c r="FO302" s="22">
        <v>50.364649999999997</v>
      </c>
      <c r="FP302" s="22">
        <v>49.256659999999997</v>
      </c>
      <c r="FQ302" s="22">
        <v>48.116410000000002</v>
      </c>
      <c r="FR302" s="22">
        <v>47.661990000000003</v>
      </c>
      <c r="FS302" s="22">
        <v>0.82911049999999997</v>
      </c>
      <c r="FT302" s="22">
        <v>4.8778500000000002E-2</v>
      </c>
      <c r="FU302" s="22">
        <v>4.3961199999999999E-2</v>
      </c>
      <c r="FV302">
        <v>3.6056699999999997E-2</v>
      </c>
    </row>
    <row r="303" spans="1:178" x14ac:dyDescent="0.3">
      <c r="A303" s="13" t="s">
        <v>226</v>
      </c>
      <c r="B303" s="13" t="s">
        <v>0</v>
      </c>
      <c r="C303" s="13" t="s">
        <v>269</v>
      </c>
      <c r="D303" s="34" t="s">
        <v>234</v>
      </c>
      <c r="E303" s="23" t="s">
        <v>220</v>
      </c>
      <c r="F303" s="23">
        <v>262</v>
      </c>
      <c r="G303" s="22">
        <v>0.20195920000000001</v>
      </c>
      <c r="H303" s="22">
        <v>0.19472200000000001</v>
      </c>
      <c r="I303" s="22">
        <v>0.18545990000000001</v>
      </c>
      <c r="J303" s="22">
        <v>0.1915154</v>
      </c>
      <c r="K303" s="22">
        <v>0.2026743</v>
      </c>
      <c r="L303" s="22">
        <v>0.2201496</v>
      </c>
      <c r="M303" s="22">
        <v>0.26488719999999999</v>
      </c>
      <c r="N303" s="22">
        <v>0.20602780000000001</v>
      </c>
      <c r="O303" s="22">
        <v>1.1770600000000001E-2</v>
      </c>
      <c r="P303" s="22">
        <v>-0.1775053</v>
      </c>
      <c r="Q303" s="22">
        <v>-0.32084020000000002</v>
      </c>
      <c r="R303" s="22">
        <v>-0.41553509999999999</v>
      </c>
      <c r="S303" s="22">
        <v>-0.39548800000000001</v>
      </c>
      <c r="T303" s="22">
        <v>-0.29288599999999998</v>
      </c>
      <c r="U303" s="22">
        <v>-0.18979489999999999</v>
      </c>
      <c r="V303" s="22">
        <v>-3.0751299999999999E-2</v>
      </c>
      <c r="W303" s="22">
        <v>0.1422252</v>
      </c>
      <c r="X303" s="22">
        <v>0.29923529999999998</v>
      </c>
      <c r="Y303" s="22">
        <v>0.36167529999999998</v>
      </c>
      <c r="Z303" s="22">
        <v>0.3649577</v>
      </c>
      <c r="AA303" s="22">
        <v>0.34417189999999998</v>
      </c>
      <c r="AB303" s="22">
        <v>0.3145616</v>
      </c>
      <c r="AC303" s="22">
        <v>0.2752095</v>
      </c>
      <c r="AD303" s="22">
        <v>0.2442336</v>
      </c>
      <c r="AE303" s="22">
        <v>-0.1318289</v>
      </c>
      <c r="AF303" s="22">
        <v>-8.6292999999999995E-2</v>
      </c>
      <c r="AG303" s="22">
        <v>-6.3199500000000006E-2</v>
      </c>
      <c r="AH303" s="22">
        <v>-5.5427799999999999E-2</v>
      </c>
      <c r="AI303" s="22">
        <v>-5.4920700000000003E-2</v>
      </c>
      <c r="AJ303" s="22">
        <v>-6.4443200000000006E-2</v>
      </c>
      <c r="AK303" s="22">
        <v>-5.2097400000000002E-2</v>
      </c>
      <c r="AL303" s="22">
        <v>-7.4192999999999995E-2</v>
      </c>
      <c r="AM303" s="22">
        <v>-0.10429720000000001</v>
      </c>
      <c r="AN303" s="22">
        <v>-0.12546260000000001</v>
      </c>
      <c r="AO303" s="22">
        <v>-0.14540330000000001</v>
      </c>
      <c r="AP303" s="22">
        <v>-0.15931339999999999</v>
      </c>
      <c r="AQ303" s="22">
        <v>-0.13994190000000001</v>
      </c>
      <c r="AR303" s="22">
        <v>-0.1111766</v>
      </c>
      <c r="AS303" s="22">
        <v>-9.1318700000000003E-2</v>
      </c>
      <c r="AT303" s="22">
        <v>-9.4572000000000003E-2</v>
      </c>
      <c r="AU303" s="22">
        <v>-0.1357884</v>
      </c>
      <c r="AV303" s="22">
        <v>-0.1416366</v>
      </c>
      <c r="AW303" s="22">
        <v>-0.15405859999999999</v>
      </c>
      <c r="AX303" s="22">
        <v>-0.13578090000000001</v>
      </c>
      <c r="AY303" s="22">
        <v>-0.13153490000000001</v>
      </c>
      <c r="AZ303" s="22">
        <v>-0.1307576</v>
      </c>
      <c r="BA303" s="22">
        <v>-0.121669</v>
      </c>
      <c r="BB303" s="22">
        <v>-8.4885500000000003E-2</v>
      </c>
      <c r="BC303" s="22">
        <v>-0.1021077</v>
      </c>
      <c r="BD303" s="22">
        <v>-6.7948700000000001E-2</v>
      </c>
      <c r="BE303" s="22">
        <v>-4.8309699999999997E-2</v>
      </c>
      <c r="BF303" s="22">
        <v>-4.1047199999999999E-2</v>
      </c>
      <c r="BG303" s="22">
        <v>-3.8751899999999999E-2</v>
      </c>
      <c r="BH303" s="22">
        <v>-4.5433500000000002E-2</v>
      </c>
      <c r="BI303" s="22">
        <v>-3.1827099999999997E-2</v>
      </c>
      <c r="BJ303" s="22">
        <v>-5.1301300000000001E-2</v>
      </c>
      <c r="BK303" s="22">
        <v>-7.3141200000000003E-2</v>
      </c>
      <c r="BL303" s="22">
        <v>-7.9533300000000001E-2</v>
      </c>
      <c r="BM303" s="22">
        <v>-8.5876599999999997E-2</v>
      </c>
      <c r="BN303" s="22">
        <v>-9.3636499999999998E-2</v>
      </c>
      <c r="BO303" s="22">
        <v>-7.5562400000000002E-2</v>
      </c>
      <c r="BP303" s="22">
        <v>-5.4782299999999999E-2</v>
      </c>
      <c r="BQ303" s="22">
        <v>-4.5171900000000001E-2</v>
      </c>
      <c r="BR303" s="22">
        <v>-5.8909099999999999E-2</v>
      </c>
      <c r="BS303" s="22">
        <v>-0.1080272</v>
      </c>
      <c r="BT303" s="22">
        <v>-0.1123314</v>
      </c>
      <c r="BU303" s="22">
        <v>-0.1213072</v>
      </c>
      <c r="BV303" s="22">
        <v>-0.10357710000000001</v>
      </c>
      <c r="BW303" s="22">
        <v>-9.9657499999999996E-2</v>
      </c>
      <c r="BX303" s="22">
        <v>-9.9148799999999995E-2</v>
      </c>
      <c r="BY303" s="22">
        <v>-9.1896400000000003E-2</v>
      </c>
      <c r="BZ303" s="22">
        <v>-6.1768799999999999E-2</v>
      </c>
      <c r="CA303" s="22">
        <v>-8.1522899999999995E-2</v>
      </c>
      <c r="CB303" s="22">
        <v>-5.5243500000000001E-2</v>
      </c>
      <c r="CC303" s="22">
        <v>-3.7997099999999999E-2</v>
      </c>
      <c r="CD303" s="22">
        <v>-3.1087299999999998E-2</v>
      </c>
      <c r="CE303" s="22">
        <v>-2.7553500000000002E-2</v>
      </c>
      <c r="CF303" s="22">
        <v>-3.2267499999999998E-2</v>
      </c>
      <c r="CG303" s="22">
        <v>-1.7788000000000002E-2</v>
      </c>
      <c r="CH303" s="22">
        <v>-3.5446499999999999E-2</v>
      </c>
      <c r="CI303" s="22">
        <v>-5.1562700000000003E-2</v>
      </c>
      <c r="CJ303" s="22">
        <v>-4.77227E-2</v>
      </c>
      <c r="CK303" s="22">
        <v>-4.4648599999999997E-2</v>
      </c>
      <c r="CL303" s="22">
        <v>-4.8148900000000001E-2</v>
      </c>
      <c r="CM303" s="22">
        <v>-3.0973400000000002E-2</v>
      </c>
      <c r="CN303" s="22">
        <v>-1.57237E-2</v>
      </c>
      <c r="CO303" s="22">
        <v>-1.3210700000000001E-2</v>
      </c>
      <c r="CP303" s="22">
        <v>-3.4209099999999999E-2</v>
      </c>
      <c r="CQ303" s="22">
        <v>-8.8799900000000001E-2</v>
      </c>
      <c r="CR303" s="22">
        <v>-9.2034699999999997E-2</v>
      </c>
      <c r="CS303" s="22">
        <v>-9.8623600000000006E-2</v>
      </c>
      <c r="CT303" s="22">
        <v>-8.1272899999999995E-2</v>
      </c>
      <c r="CU303" s="22">
        <v>-7.7579300000000004E-2</v>
      </c>
      <c r="CV303" s="22">
        <v>-7.7256599999999995E-2</v>
      </c>
      <c r="CW303" s="22">
        <v>-7.1276000000000006E-2</v>
      </c>
      <c r="CX303" s="22">
        <v>-4.5758199999999999E-2</v>
      </c>
      <c r="CY303" s="22">
        <v>-6.0938100000000002E-2</v>
      </c>
      <c r="CZ303" s="22">
        <v>-4.2538399999999997E-2</v>
      </c>
      <c r="DA303" s="22">
        <v>-2.7684500000000001E-2</v>
      </c>
      <c r="DB303" s="22">
        <v>-2.1127300000000002E-2</v>
      </c>
      <c r="DC303" s="22">
        <v>-1.6355000000000001E-2</v>
      </c>
      <c r="DD303" s="22">
        <v>-1.9101400000000001E-2</v>
      </c>
      <c r="DE303" s="22">
        <v>-3.7488E-3</v>
      </c>
      <c r="DF303" s="22">
        <v>-1.9591799999999999E-2</v>
      </c>
      <c r="DG303" s="22">
        <v>-2.9984199999999999E-2</v>
      </c>
      <c r="DH303" s="22">
        <v>-1.5912200000000001E-2</v>
      </c>
      <c r="DI303" s="22">
        <v>-3.4206000000000002E-3</v>
      </c>
      <c r="DJ303" s="22">
        <v>-2.6613000000000001E-3</v>
      </c>
      <c r="DK303" s="22">
        <v>1.36157E-2</v>
      </c>
      <c r="DL303" s="22">
        <v>2.3334799999999999E-2</v>
      </c>
      <c r="DM303" s="22">
        <v>1.87505E-2</v>
      </c>
      <c r="DN303" s="22">
        <v>-9.5090999999999995E-3</v>
      </c>
      <c r="DO303" s="22">
        <v>-6.9572599999999998E-2</v>
      </c>
      <c r="DP303" s="22">
        <v>-7.1737999999999996E-2</v>
      </c>
      <c r="DQ303" s="22">
        <v>-7.5940099999999996E-2</v>
      </c>
      <c r="DR303" s="22">
        <v>-5.8968699999999999E-2</v>
      </c>
      <c r="DS303" s="22">
        <v>-5.5501099999999998E-2</v>
      </c>
      <c r="DT303" s="22">
        <v>-5.5364400000000001E-2</v>
      </c>
      <c r="DU303" s="22">
        <v>-5.0655600000000002E-2</v>
      </c>
      <c r="DV303" s="22">
        <v>-2.9747599999999999E-2</v>
      </c>
      <c r="DW303" s="22">
        <v>-3.1217000000000002E-2</v>
      </c>
      <c r="DX303" s="22">
        <v>-2.41941E-2</v>
      </c>
      <c r="DY303" s="22">
        <v>-1.2794700000000001E-2</v>
      </c>
      <c r="DZ303" s="22">
        <v>-6.7466999999999996E-3</v>
      </c>
      <c r="EA303" s="22">
        <v>-1.862E-4</v>
      </c>
      <c r="EB303" s="22">
        <v>-9.1700000000000006E-5</v>
      </c>
      <c r="EC303" s="22">
        <v>1.6521500000000001E-2</v>
      </c>
      <c r="ED303" s="22">
        <v>3.3E-3</v>
      </c>
      <c r="EE303" s="22">
        <v>1.1716999999999999E-3</v>
      </c>
      <c r="EF303" s="22">
        <v>3.0017100000000001E-2</v>
      </c>
      <c r="EG303" s="22">
        <v>5.6106099999999999E-2</v>
      </c>
      <c r="EH303" s="22">
        <v>6.3015600000000005E-2</v>
      </c>
      <c r="EI303" s="22">
        <v>7.7995200000000001E-2</v>
      </c>
      <c r="EJ303" s="22">
        <v>7.97292E-2</v>
      </c>
      <c r="EK303" s="22">
        <v>6.4897399999999994E-2</v>
      </c>
      <c r="EL303" s="22">
        <v>2.6153800000000001E-2</v>
      </c>
      <c r="EM303" s="22">
        <v>-4.1811500000000001E-2</v>
      </c>
      <c r="EN303" s="22">
        <v>-4.24328E-2</v>
      </c>
      <c r="EO303" s="22">
        <v>-4.3188699999999997E-2</v>
      </c>
      <c r="EP303" s="22">
        <v>-2.6764900000000001E-2</v>
      </c>
      <c r="EQ303" s="22">
        <v>-2.3623700000000001E-2</v>
      </c>
      <c r="ER303" s="22">
        <v>-2.3755499999999999E-2</v>
      </c>
      <c r="ES303" s="22">
        <v>-2.0882999999999999E-2</v>
      </c>
      <c r="ET303" s="22">
        <v>-6.6308000000000001E-3</v>
      </c>
      <c r="EU303" s="22">
        <v>50.565219999999997</v>
      </c>
      <c r="EV303" s="22">
        <v>50.173909999999999</v>
      </c>
      <c r="EW303" s="22">
        <v>49.434780000000003</v>
      </c>
      <c r="EX303" s="22">
        <v>49.652169999999998</v>
      </c>
      <c r="EY303" s="22">
        <v>49.13044</v>
      </c>
      <c r="EZ303" s="22">
        <v>49.434780000000003</v>
      </c>
      <c r="FA303" s="22">
        <v>48.434780000000003</v>
      </c>
      <c r="FB303" s="22">
        <v>48.391300000000001</v>
      </c>
      <c r="FC303" s="22">
        <v>51.739130000000003</v>
      </c>
      <c r="FD303" s="22">
        <v>56.521740000000001</v>
      </c>
      <c r="FE303" s="22">
        <v>59.956519999999998</v>
      </c>
      <c r="FF303" s="22">
        <v>62.260869999999997</v>
      </c>
      <c r="FG303" s="22">
        <v>63.782609999999998</v>
      </c>
      <c r="FH303" s="22">
        <v>64</v>
      </c>
      <c r="FI303" s="22">
        <v>63.521740000000001</v>
      </c>
      <c r="FJ303" s="22">
        <v>62.608699999999999</v>
      </c>
      <c r="FK303" s="22">
        <v>61.086959999999998</v>
      </c>
      <c r="FL303" s="22">
        <v>58.434780000000003</v>
      </c>
      <c r="FM303" s="22">
        <v>56.565219999999997</v>
      </c>
      <c r="FN303" s="22">
        <v>55.521740000000001</v>
      </c>
      <c r="FO303" s="22">
        <v>53.695650000000001</v>
      </c>
      <c r="FP303" s="22">
        <v>53.173909999999999</v>
      </c>
      <c r="FQ303" s="22">
        <v>52.086959999999998</v>
      </c>
      <c r="FR303" s="22">
        <v>50.913040000000002</v>
      </c>
      <c r="FS303" s="22">
        <v>0.67556020000000006</v>
      </c>
      <c r="FT303" s="22">
        <v>4.2348900000000002E-2</v>
      </c>
      <c r="FU303" s="22">
        <v>3.9723399999999999E-2</v>
      </c>
      <c r="FV303">
        <v>2.18432E-2</v>
      </c>
    </row>
    <row r="304" spans="1:178" x14ac:dyDescent="0.3">
      <c r="A304" s="13" t="s">
        <v>226</v>
      </c>
      <c r="B304" s="13" t="s">
        <v>0</v>
      </c>
      <c r="C304" s="13" t="s">
        <v>269</v>
      </c>
      <c r="D304" s="34" t="s">
        <v>234</v>
      </c>
      <c r="E304" s="23" t="s">
        <v>221</v>
      </c>
      <c r="F304" s="23">
        <v>287</v>
      </c>
      <c r="G304" s="22">
        <v>0.25477480000000002</v>
      </c>
      <c r="H304" s="22">
        <v>0.21512419999999999</v>
      </c>
      <c r="I304" s="22">
        <v>0.2099365</v>
      </c>
      <c r="J304" s="22">
        <v>0.21580299999999999</v>
      </c>
      <c r="K304" s="22">
        <v>0.22353400000000001</v>
      </c>
      <c r="L304" s="22">
        <v>0.22291639999999999</v>
      </c>
      <c r="M304" s="22">
        <v>0.24865380000000001</v>
      </c>
      <c r="N304" s="22">
        <v>0.22669990000000001</v>
      </c>
      <c r="O304" s="22">
        <v>5.7571499999999998E-2</v>
      </c>
      <c r="P304" s="22">
        <v>-0.11554250000000001</v>
      </c>
      <c r="Q304" s="22">
        <v>-0.23849890000000001</v>
      </c>
      <c r="R304" s="22">
        <v>-0.30374970000000001</v>
      </c>
      <c r="S304" s="22">
        <v>-0.279667</v>
      </c>
      <c r="T304" s="22">
        <v>-0.21285419999999999</v>
      </c>
      <c r="U304" s="22">
        <v>-7.9325599999999996E-2</v>
      </c>
      <c r="V304" s="22">
        <v>8.6281499999999997E-2</v>
      </c>
      <c r="W304" s="22">
        <v>0.27326279999999997</v>
      </c>
      <c r="X304" s="22">
        <v>0.45573989999999998</v>
      </c>
      <c r="Y304" s="22">
        <v>0.46162019999999998</v>
      </c>
      <c r="Z304" s="22">
        <v>0.42511559999999998</v>
      </c>
      <c r="AA304" s="22">
        <v>0.41362330000000003</v>
      </c>
      <c r="AB304" s="22">
        <v>0.38308799999999998</v>
      </c>
      <c r="AC304" s="22">
        <v>0.3379914</v>
      </c>
      <c r="AD304" s="22">
        <v>0.32130150000000002</v>
      </c>
      <c r="AE304" s="22">
        <v>-6.2357700000000002E-2</v>
      </c>
      <c r="AF304" s="22">
        <v>-0.1218953</v>
      </c>
      <c r="AG304" s="22">
        <v>-9.2985300000000007E-2</v>
      </c>
      <c r="AH304" s="22">
        <v>-8.4426299999999996E-2</v>
      </c>
      <c r="AI304" s="22">
        <v>-8.6097999999999994E-2</v>
      </c>
      <c r="AJ304" s="22">
        <v>-7.7945700000000007E-2</v>
      </c>
      <c r="AK304" s="22">
        <v>-7.5268299999999996E-2</v>
      </c>
      <c r="AL304" s="22">
        <v>-5.39011E-2</v>
      </c>
      <c r="AM304" s="22">
        <v>-6.8671899999999994E-2</v>
      </c>
      <c r="AN304" s="22">
        <v>-6.39261E-2</v>
      </c>
      <c r="AO304" s="22">
        <v>-5.6256500000000001E-2</v>
      </c>
      <c r="AP304" s="22">
        <v>-5.4844900000000002E-2</v>
      </c>
      <c r="AQ304" s="22">
        <v>-3.7875600000000002E-2</v>
      </c>
      <c r="AR304" s="22">
        <v>-3.73502E-2</v>
      </c>
      <c r="AS304" s="22">
        <v>-4.1893399999999997E-2</v>
      </c>
      <c r="AT304" s="22">
        <v>-6.0106100000000003E-2</v>
      </c>
      <c r="AU304" s="22">
        <v>-6.8983199999999995E-2</v>
      </c>
      <c r="AV304" s="22">
        <v>-5.2217399999999997E-2</v>
      </c>
      <c r="AW304" s="22">
        <v>-8.7418499999999996E-2</v>
      </c>
      <c r="AX304" s="22">
        <v>-9.8269700000000001E-2</v>
      </c>
      <c r="AY304" s="22">
        <v>-8.9176000000000005E-2</v>
      </c>
      <c r="AZ304" s="22">
        <v>-7.9398099999999999E-2</v>
      </c>
      <c r="BA304" s="22">
        <v>-5.6653200000000001E-2</v>
      </c>
      <c r="BB304" s="22">
        <v>-3.6489199999999999E-2</v>
      </c>
      <c r="BC304" s="22">
        <v>-3.8648599999999998E-2</v>
      </c>
      <c r="BD304" s="22">
        <v>-8.6203100000000005E-2</v>
      </c>
      <c r="BE304" s="22">
        <v>-6.9598400000000005E-2</v>
      </c>
      <c r="BF304" s="22">
        <v>-6.3583700000000007E-2</v>
      </c>
      <c r="BG304" s="22">
        <v>-6.3954800000000006E-2</v>
      </c>
      <c r="BH304" s="22">
        <v>-5.7133799999999998E-2</v>
      </c>
      <c r="BI304" s="22">
        <v>-5.48552E-2</v>
      </c>
      <c r="BJ304" s="22">
        <v>-3.6517500000000001E-2</v>
      </c>
      <c r="BK304" s="22">
        <v>-4.34697E-2</v>
      </c>
      <c r="BL304" s="22">
        <v>-3.39758E-2</v>
      </c>
      <c r="BM304" s="22">
        <v>-2.19197E-2</v>
      </c>
      <c r="BN304" s="22">
        <v>-1.26249E-2</v>
      </c>
      <c r="BO304" s="22">
        <v>2.4019000000000002E-3</v>
      </c>
      <c r="BP304" s="22">
        <v>-1.0877E-3</v>
      </c>
      <c r="BQ304" s="22">
        <v>-1.0182500000000001E-2</v>
      </c>
      <c r="BR304" s="22">
        <v>-3.4641999999999999E-2</v>
      </c>
      <c r="BS304" s="22">
        <v>-4.7688000000000001E-2</v>
      </c>
      <c r="BT304" s="22">
        <v>-3.21841E-2</v>
      </c>
      <c r="BU304" s="22">
        <v>-6.4645900000000006E-2</v>
      </c>
      <c r="BV304" s="22">
        <v>-7.6947699999999994E-2</v>
      </c>
      <c r="BW304" s="22">
        <v>-6.9123900000000002E-2</v>
      </c>
      <c r="BX304" s="22">
        <v>-5.94955E-2</v>
      </c>
      <c r="BY304" s="22">
        <v>-3.7338900000000001E-2</v>
      </c>
      <c r="BZ304" s="22">
        <v>-7.8230000000000001E-3</v>
      </c>
      <c r="CA304" s="22">
        <v>-2.2227799999999999E-2</v>
      </c>
      <c r="CB304" s="22">
        <v>-6.1482700000000001E-2</v>
      </c>
      <c r="CC304" s="22">
        <v>-5.3400700000000002E-2</v>
      </c>
      <c r="CD304" s="22">
        <v>-4.9148200000000003E-2</v>
      </c>
      <c r="CE304" s="22">
        <v>-4.8618500000000002E-2</v>
      </c>
      <c r="CF304" s="22">
        <v>-4.2719500000000001E-2</v>
      </c>
      <c r="CG304" s="22">
        <v>-4.0717099999999999E-2</v>
      </c>
      <c r="CH304" s="22">
        <v>-2.4477700000000002E-2</v>
      </c>
      <c r="CI304" s="22">
        <v>-2.6014800000000001E-2</v>
      </c>
      <c r="CJ304" s="22">
        <v>-1.3232300000000001E-2</v>
      </c>
      <c r="CK304" s="22">
        <v>1.8619000000000001E-3</v>
      </c>
      <c r="CL304" s="22">
        <v>1.6616599999999999E-2</v>
      </c>
      <c r="CM304" s="22">
        <v>3.0297899999999999E-2</v>
      </c>
      <c r="CN304" s="22">
        <v>2.40275E-2</v>
      </c>
      <c r="CO304" s="22">
        <v>1.17804E-2</v>
      </c>
      <c r="CP304" s="22">
        <v>-1.7005699999999999E-2</v>
      </c>
      <c r="CQ304" s="22">
        <v>-3.29389E-2</v>
      </c>
      <c r="CR304" s="22">
        <v>-1.8309200000000001E-2</v>
      </c>
      <c r="CS304" s="22">
        <v>-4.8873699999999999E-2</v>
      </c>
      <c r="CT304" s="22">
        <v>-6.2180100000000002E-2</v>
      </c>
      <c r="CU304" s="22">
        <v>-5.5235899999999998E-2</v>
      </c>
      <c r="CV304" s="22">
        <v>-4.5711099999999998E-2</v>
      </c>
      <c r="CW304" s="22">
        <v>-2.3961900000000001E-2</v>
      </c>
      <c r="CX304" s="22">
        <v>1.2031099999999999E-2</v>
      </c>
      <c r="CY304" s="22">
        <v>-5.8069999999999997E-3</v>
      </c>
      <c r="CZ304" s="22">
        <v>-3.6762299999999998E-2</v>
      </c>
      <c r="DA304" s="22">
        <v>-3.7203100000000003E-2</v>
      </c>
      <c r="DB304" s="22">
        <v>-3.4712699999999999E-2</v>
      </c>
      <c r="DC304" s="22">
        <v>-3.3282199999999998E-2</v>
      </c>
      <c r="DD304" s="22">
        <v>-2.8305199999999999E-2</v>
      </c>
      <c r="DE304" s="22">
        <v>-2.6578999999999998E-2</v>
      </c>
      <c r="DF304" s="22">
        <v>-1.2437800000000001E-2</v>
      </c>
      <c r="DG304" s="22">
        <v>-8.5597999999999994E-3</v>
      </c>
      <c r="DH304" s="22">
        <v>7.5112E-3</v>
      </c>
      <c r="DI304" s="22">
        <v>2.5643599999999999E-2</v>
      </c>
      <c r="DJ304" s="22">
        <v>4.5858000000000003E-2</v>
      </c>
      <c r="DK304" s="22">
        <v>5.8194000000000003E-2</v>
      </c>
      <c r="DL304" s="22">
        <v>4.91428E-2</v>
      </c>
      <c r="DM304" s="22">
        <v>3.3743299999999997E-2</v>
      </c>
      <c r="DN304" s="22">
        <v>6.3060000000000004E-4</v>
      </c>
      <c r="DO304" s="22">
        <v>-1.8189899999999998E-2</v>
      </c>
      <c r="DP304" s="22">
        <v>-4.4342000000000001E-3</v>
      </c>
      <c r="DQ304" s="22">
        <v>-3.3101400000000003E-2</v>
      </c>
      <c r="DR304" s="22">
        <v>-4.7412599999999999E-2</v>
      </c>
      <c r="DS304" s="22">
        <v>-4.13479E-2</v>
      </c>
      <c r="DT304" s="22">
        <v>-3.1926599999999999E-2</v>
      </c>
      <c r="DU304" s="22">
        <v>-1.05849E-2</v>
      </c>
      <c r="DV304" s="22">
        <v>3.1885200000000002E-2</v>
      </c>
      <c r="DW304" s="22">
        <v>1.7902000000000001E-2</v>
      </c>
      <c r="DX304" s="22">
        <v>-1.0701E-3</v>
      </c>
      <c r="DY304" s="22">
        <v>-1.3816200000000001E-2</v>
      </c>
      <c r="DZ304" s="22">
        <v>-1.38701E-2</v>
      </c>
      <c r="EA304" s="22">
        <v>-1.1139E-2</v>
      </c>
      <c r="EB304" s="22">
        <v>-7.4932999999999996E-3</v>
      </c>
      <c r="EC304" s="22">
        <v>-6.1659000000000002E-3</v>
      </c>
      <c r="ED304" s="22">
        <v>4.9458000000000002E-3</v>
      </c>
      <c r="EE304" s="22">
        <v>1.6642299999999999E-2</v>
      </c>
      <c r="EF304" s="22">
        <v>3.7461500000000002E-2</v>
      </c>
      <c r="EG304" s="22">
        <v>5.9980400000000003E-2</v>
      </c>
      <c r="EH304" s="22">
        <v>8.8078100000000006E-2</v>
      </c>
      <c r="EI304" s="22">
        <v>9.8471500000000003E-2</v>
      </c>
      <c r="EJ304" s="22">
        <v>8.5405300000000003E-2</v>
      </c>
      <c r="EK304" s="22">
        <v>6.5454300000000007E-2</v>
      </c>
      <c r="EL304" s="22">
        <v>2.6094599999999999E-2</v>
      </c>
      <c r="EM304" s="22">
        <v>3.1053000000000001E-3</v>
      </c>
      <c r="EN304" s="22">
        <v>1.5599E-2</v>
      </c>
      <c r="EO304" s="22">
        <v>-1.0328800000000001E-2</v>
      </c>
      <c r="EP304" s="22">
        <v>-2.6090599999999999E-2</v>
      </c>
      <c r="EQ304" s="22">
        <v>-2.12958E-2</v>
      </c>
      <c r="ER304" s="22">
        <v>-1.2024E-2</v>
      </c>
      <c r="ES304" s="22">
        <v>8.7294E-3</v>
      </c>
      <c r="ET304" s="22">
        <v>6.0551300000000002E-2</v>
      </c>
      <c r="EU304" s="22">
        <v>44.565219999999997</v>
      </c>
      <c r="EV304" s="22">
        <v>44.043480000000002</v>
      </c>
      <c r="EW304" s="22">
        <v>44.130429999999997</v>
      </c>
      <c r="EX304" s="22">
        <v>42.782609999999998</v>
      </c>
      <c r="EY304" s="22">
        <v>42.347830000000002</v>
      </c>
      <c r="EZ304" s="22">
        <v>41.826090000000001</v>
      </c>
      <c r="FA304" s="22">
        <v>41.739130000000003</v>
      </c>
      <c r="FB304" s="22">
        <v>41.565219999999997</v>
      </c>
      <c r="FC304" s="22">
        <v>46.565219999999997</v>
      </c>
      <c r="FD304" s="22">
        <v>53.521740000000001</v>
      </c>
      <c r="FE304" s="22">
        <v>57.826090000000001</v>
      </c>
      <c r="FF304" s="22">
        <v>60.173909999999999</v>
      </c>
      <c r="FG304" s="22">
        <v>61.782609999999998</v>
      </c>
      <c r="FH304" s="22">
        <v>62.478259999999999</v>
      </c>
      <c r="FI304" s="22">
        <v>62.391300000000001</v>
      </c>
      <c r="FJ304" s="22">
        <v>61.347830000000002</v>
      </c>
      <c r="FK304" s="22">
        <v>60.260869999999997</v>
      </c>
      <c r="FL304" s="22">
        <v>55.086959999999998</v>
      </c>
      <c r="FM304" s="22">
        <v>51.173909999999999</v>
      </c>
      <c r="FN304" s="22">
        <v>48.782609999999998</v>
      </c>
      <c r="FO304" s="22">
        <v>48.260869999999997</v>
      </c>
      <c r="FP304" s="22">
        <v>46.782609999999998</v>
      </c>
      <c r="FQ304" s="22">
        <v>45.608699999999999</v>
      </c>
      <c r="FR304" s="22">
        <v>45.608699999999999</v>
      </c>
      <c r="FS304" s="22">
        <v>0.5022044</v>
      </c>
      <c r="FT304" s="22">
        <v>2.65571E-2</v>
      </c>
      <c r="FU304" s="22">
        <v>2.5444999999999999E-2</v>
      </c>
      <c r="FV304">
        <v>2.5651299999999998E-2</v>
      </c>
    </row>
    <row r="305" spans="1:178" x14ac:dyDescent="0.3">
      <c r="A305" s="13" t="s">
        <v>226</v>
      </c>
      <c r="B305" s="13" t="s">
        <v>0</v>
      </c>
      <c r="C305" s="13" t="s">
        <v>269</v>
      </c>
      <c r="D305" s="34" t="s">
        <v>235</v>
      </c>
      <c r="E305" s="23" t="s">
        <v>219</v>
      </c>
      <c r="F305" s="23">
        <v>607</v>
      </c>
      <c r="G305" s="22">
        <v>0.62910569999999999</v>
      </c>
      <c r="H305" s="22">
        <v>0.56501860000000004</v>
      </c>
      <c r="I305" s="22">
        <v>0.53266159999999996</v>
      </c>
      <c r="J305" s="22">
        <v>0.47904190000000002</v>
      </c>
      <c r="K305" s="22">
        <v>0.4709701</v>
      </c>
      <c r="L305" s="22">
        <v>0.52870240000000002</v>
      </c>
      <c r="M305" s="22">
        <v>0.52416370000000001</v>
      </c>
      <c r="N305" s="22">
        <v>0.34523870000000001</v>
      </c>
      <c r="O305" s="22">
        <v>-5.67053E-2</v>
      </c>
      <c r="P305" s="22">
        <v>-0.53023299999999995</v>
      </c>
      <c r="Q305" s="22">
        <v>-0.9168385</v>
      </c>
      <c r="R305" s="22">
        <v>-1.0805880000000001</v>
      </c>
      <c r="S305" s="22">
        <v>-1.0832310000000001</v>
      </c>
      <c r="T305" s="22">
        <v>-0.97569320000000004</v>
      </c>
      <c r="U305" s="22">
        <v>-0.70275929999999998</v>
      </c>
      <c r="V305" s="22">
        <v>-0.35279729999999998</v>
      </c>
      <c r="W305" s="22">
        <v>8.2284700000000002E-2</v>
      </c>
      <c r="X305" s="22">
        <v>0.61394930000000003</v>
      </c>
      <c r="Y305" s="22">
        <v>1.0388770000000001</v>
      </c>
      <c r="Z305" s="22">
        <v>1.149265</v>
      </c>
      <c r="AA305" s="22">
        <v>1.1235010000000001</v>
      </c>
      <c r="AB305" s="22">
        <v>1.0317700000000001</v>
      </c>
      <c r="AC305" s="22">
        <v>0.92164950000000001</v>
      </c>
      <c r="AD305" s="22">
        <v>0.80578110000000003</v>
      </c>
      <c r="AE305" s="22">
        <v>-0.18202009999999999</v>
      </c>
      <c r="AF305" s="22">
        <v>-0.13789779999999999</v>
      </c>
      <c r="AG305" s="22">
        <v>-0.1232481</v>
      </c>
      <c r="AH305" s="22">
        <v>-0.14596319999999999</v>
      </c>
      <c r="AI305" s="22">
        <v>-0.13030079999999999</v>
      </c>
      <c r="AJ305" s="22">
        <v>-6.4938099999999999E-2</v>
      </c>
      <c r="AK305" s="22">
        <v>-5.6272599999999999E-2</v>
      </c>
      <c r="AL305" s="22">
        <v>-8.2214899999999994E-2</v>
      </c>
      <c r="AM305" s="22">
        <v>-0.11528579999999999</v>
      </c>
      <c r="AN305" s="22">
        <v>-7.6964199999999997E-2</v>
      </c>
      <c r="AO305" s="22">
        <v>-9.4859299999999994E-2</v>
      </c>
      <c r="AP305" s="22">
        <v>-2.51912E-2</v>
      </c>
      <c r="AQ305" s="22">
        <v>1.96408E-2</v>
      </c>
      <c r="AR305" s="22">
        <v>4.97323E-2</v>
      </c>
      <c r="AS305" s="22">
        <v>9.5331799999999994E-2</v>
      </c>
      <c r="AT305" s="22">
        <v>8.6797399999999997E-2</v>
      </c>
      <c r="AU305" s="22">
        <v>4.2157500000000001E-2</v>
      </c>
      <c r="AV305" s="22">
        <v>-2.0757000000000001E-2</v>
      </c>
      <c r="AW305" s="22">
        <v>-7.4142299999999994E-2</v>
      </c>
      <c r="AX305" s="22">
        <v>-0.1130932</v>
      </c>
      <c r="AY305" s="22">
        <v>-0.11303879999999999</v>
      </c>
      <c r="AZ305" s="22">
        <v>-0.1605876</v>
      </c>
      <c r="BA305" s="22">
        <v>-0.1350431</v>
      </c>
      <c r="BB305" s="22">
        <v>-0.1055922</v>
      </c>
      <c r="BC305" s="22">
        <v>-0.13161590000000001</v>
      </c>
      <c r="BD305" s="22">
        <v>-9.7906999999999994E-2</v>
      </c>
      <c r="BE305" s="22">
        <v>-8.7566699999999997E-2</v>
      </c>
      <c r="BF305" s="22">
        <v>-0.1097117</v>
      </c>
      <c r="BG305" s="22">
        <v>-9.4815800000000006E-2</v>
      </c>
      <c r="BH305" s="22">
        <v>-2.9914699999999999E-2</v>
      </c>
      <c r="BI305" s="22">
        <v>-2.4322400000000001E-2</v>
      </c>
      <c r="BJ305" s="22">
        <v>-4.5161100000000003E-2</v>
      </c>
      <c r="BK305" s="22">
        <v>-6.6499600000000006E-2</v>
      </c>
      <c r="BL305" s="22">
        <v>-1.76574E-2</v>
      </c>
      <c r="BM305" s="22">
        <v>-2.7198400000000001E-2</v>
      </c>
      <c r="BN305" s="22">
        <v>4.3452299999999999E-2</v>
      </c>
      <c r="BO305" s="22">
        <v>8.5075200000000004E-2</v>
      </c>
      <c r="BP305" s="22">
        <v>0.11384900000000001</v>
      </c>
      <c r="BQ305" s="22">
        <v>0.15594710000000001</v>
      </c>
      <c r="BR305" s="22">
        <v>0.13740630000000001</v>
      </c>
      <c r="BS305" s="22">
        <v>9.0547199999999994E-2</v>
      </c>
      <c r="BT305" s="22">
        <v>2.9220800000000002E-2</v>
      </c>
      <c r="BU305" s="22">
        <v>-2.7525399999999998E-2</v>
      </c>
      <c r="BV305" s="22">
        <v>-6.5142199999999997E-2</v>
      </c>
      <c r="BW305" s="22">
        <v>-6.5198099999999995E-2</v>
      </c>
      <c r="BX305" s="22">
        <v>-0.1139853</v>
      </c>
      <c r="BY305" s="22">
        <v>-9.1781299999999996E-2</v>
      </c>
      <c r="BZ305" s="22">
        <v>-5.8117299999999997E-2</v>
      </c>
      <c r="CA305" s="22">
        <v>-9.6706200000000006E-2</v>
      </c>
      <c r="CB305" s="22">
        <v>-7.0209499999999994E-2</v>
      </c>
      <c r="CC305" s="22">
        <v>-6.2853900000000004E-2</v>
      </c>
      <c r="CD305" s="22">
        <v>-8.4603999999999999E-2</v>
      </c>
      <c r="CE305" s="22">
        <v>-7.0238900000000007E-2</v>
      </c>
      <c r="CF305" s="22">
        <v>-5.6576999999999999E-3</v>
      </c>
      <c r="CG305" s="22">
        <v>-2.1938000000000001E-3</v>
      </c>
      <c r="CH305" s="22">
        <v>-1.94977E-2</v>
      </c>
      <c r="CI305" s="22">
        <v>-3.2710500000000003E-2</v>
      </c>
      <c r="CJ305" s="22">
        <v>2.34183E-2</v>
      </c>
      <c r="CK305" s="22">
        <v>1.9663300000000002E-2</v>
      </c>
      <c r="CL305" s="22">
        <v>9.0994599999999995E-2</v>
      </c>
      <c r="CM305" s="22">
        <v>0.13039480000000001</v>
      </c>
      <c r="CN305" s="22">
        <v>0.15825600000000001</v>
      </c>
      <c r="CO305" s="22">
        <v>0.1979292</v>
      </c>
      <c r="CP305" s="22">
        <v>0.17245779999999999</v>
      </c>
      <c r="CQ305" s="22">
        <v>0.1240617</v>
      </c>
      <c r="CR305" s="22">
        <v>6.3835299999999998E-2</v>
      </c>
      <c r="CS305" s="22">
        <v>4.7613999999999998E-3</v>
      </c>
      <c r="CT305" s="22">
        <v>-3.1931500000000002E-2</v>
      </c>
      <c r="CU305" s="22">
        <v>-3.2063700000000001E-2</v>
      </c>
      <c r="CV305" s="22">
        <v>-8.1708600000000006E-2</v>
      </c>
      <c r="CW305" s="22">
        <v>-6.18183E-2</v>
      </c>
      <c r="CX305" s="22">
        <v>-2.5236399999999999E-2</v>
      </c>
      <c r="CY305" s="22">
        <v>-6.1796400000000001E-2</v>
      </c>
      <c r="CZ305" s="22">
        <v>-4.2511899999999998E-2</v>
      </c>
      <c r="DA305" s="22">
        <v>-3.8141099999999997E-2</v>
      </c>
      <c r="DB305" s="22">
        <v>-5.9496300000000002E-2</v>
      </c>
      <c r="DC305" s="22">
        <v>-4.5662099999999997E-2</v>
      </c>
      <c r="DD305" s="22">
        <v>1.8599399999999999E-2</v>
      </c>
      <c r="DE305" s="22">
        <v>1.9934799999999999E-2</v>
      </c>
      <c r="DF305" s="22">
        <v>6.1656999999999997E-3</v>
      </c>
      <c r="DG305" s="22">
        <v>1.0786999999999999E-3</v>
      </c>
      <c r="DH305" s="22">
        <v>6.4493999999999996E-2</v>
      </c>
      <c r="DI305" s="22">
        <v>6.6525000000000001E-2</v>
      </c>
      <c r="DJ305" s="22">
        <v>0.13853679999999999</v>
      </c>
      <c r="DK305" s="22">
        <v>0.1757145</v>
      </c>
      <c r="DL305" s="22">
        <v>0.20266300000000001</v>
      </c>
      <c r="DM305" s="22">
        <v>0.23991119999999999</v>
      </c>
      <c r="DN305" s="22">
        <v>0.20750930000000001</v>
      </c>
      <c r="DO305" s="22">
        <v>0.1575762</v>
      </c>
      <c r="DP305" s="22">
        <v>9.8449800000000004E-2</v>
      </c>
      <c r="DQ305" s="22">
        <v>3.70481E-2</v>
      </c>
      <c r="DR305" s="22">
        <v>1.2792999999999999E-3</v>
      </c>
      <c r="DS305" s="22">
        <v>1.0705999999999999E-3</v>
      </c>
      <c r="DT305" s="22">
        <v>-4.9431900000000001E-2</v>
      </c>
      <c r="DU305" s="22">
        <v>-3.1855300000000003E-2</v>
      </c>
      <c r="DV305" s="22">
        <v>7.6445999999999997E-3</v>
      </c>
      <c r="DW305" s="22">
        <v>-1.13922E-2</v>
      </c>
      <c r="DX305" s="22">
        <v>-2.5211000000000001E-3</v>
      </c>
      <c r="DY305" s="22">
        <v>-2.4597E-3</v>
      </c>
      <c r="DZ305" s="22">
        <v>-2.3244799999999999E-2</v>
      </c>
      <c r="EA305" s="22">
        <v>-1.0177E-2</v>
      </c>
      <c r="EB305" s="22">
        <v>5.3622799999999998E-2</v>
      </c>
      <c r="EC305" s="22">
        <v>5.1885000000000001E-2</v>
      </c>
      <c r="ED305" s="22">
        <v>4.3219500000000001E-2</v>
      </c>
      <c r="EE305" s="22">
        <v>4.9864800000000001E-2</v>
      </c>
      <c r="EF305" s="22">
        <v>0.1238007</v>
      </c>
      <c r="EG305" s="22">
        <v>0.1341859</v>
      </c>
      <c r="EH305" s="22">
        <v>0.20718030000000001</v>
      </c>
      <c r="EI305" s="22">
        <v>0.2411488</v>
      </c>
      <c r="EJ305" s="22">
        <v>0.26677970000000001</v>
      </c>
      <c r="EK305" s="22">
        <v>0.30052659999999998</v>
      </c>
      <c r="EL305" s="22">
        <v>0.25811820000000002</v>
      </c>
      <c r="EM305" s="22">
        <v>0.20596590000000001</v>
      </c>
      <c r="EN305" s="22">
        <v>0.1484277</v>
      </c>
      <c r="EO305" s="22">
        <v>8.3665000000000003E-2</v>
      </c>
      <c r="EP305" s="22">
        <v>4.9230299999999998E-2</v>
      </c>
      <c r="EQ305" s="22">
        <v>4.8911299999999998E-2</v>
      </c>
      <c r="ER305" s="22">
        <v>-2.8295999999999998E-3</v>
      </c>
      <c r="ES305" s="22">
        <v>1.1406599999999999E-2</v>
      </c>
      <c r="ET305" s="22">
        <v>5.5119500000000002E-2</v>
      </c>
      <c r="EU305" s="22">
        <v>62.3324</v>
      </c>
      <c r="EV305" s="22">
        <v>61.775599999999997</v>
      </c>
      <c r="EW305" s="22">
        <v>61.251049999999999</v>
      </c>
      <c r="EX305" s="22">
        <v>60.577840000000002</v>
      </c>
      <c r="EY305" s="22">
        <v>60.323979999999999</v>
      </c>
      <c r="EZ305" s="22">
        <v>59.849930000000001</v>
      </c>
      <c r="FA305" s="22">
        <v>59.827489999999997</v>
      </c>
      <c r="FB305" s="22">
        <v>61.884990000000002</v>
      </c>
      <c r="FC305" s="22">
        <v>66.654979999999995</v>
      </c>
      <c r="FD305" s="22">
        <v>71.650769999999994</v>
      </c>
      <c r="FE305" s="22">
        <v>76.573629999999994</v>
      </c>
      <c r="FF305" s="22">
        <v>79.911640000000006</v>
      </c>
      <c r="FG305" s="22">
        <v>82.105189999999993</v>
      </c>
      <c r="FH305" s="22">
        <v>83.725110000000001</v>
      </c>
      <c r="FI305" s="22">
        <v>83.914439999999999</v>
      </c>
      <c r="FJ305" s="22">
        <v>83.286119999999997</v>
      </c>
      <c r="FK305" s="22">
        <v>82.173910000000006</v>
      </c>
      <c r="FL305" s="22">
        <v>80.192149999999998</v>
      </c>
      <c r="FM305" s="22">
        <v>77.59187</v>
      </c>
      <c r="FN305" s="22">
        <v>73.772790000000001</v>
      </c>
      <c r="FO305" s="22">
        <v>68.914439999999999</v>
      </c>
      <c r="FP305" s="22">
        <v>65.758769999999998</v>
      </c>
      <c r="FQ305" s="22">
        <v>64.110799999999998</v>
      </c>
      <c r="FR305" s="22">
        <v>63.102379999999997</v>
      </c>
      <c r="FS305" s="22">
        <v>1.000154</v>
      </c>
      <c r="FT305" s="22">
        <v>4.43186E-2</v>
      </c>
      <c r="FU305" s="22">
        <v>6.5489900000000004E-2</v>
      </c>
      <c r="FV305">
        <v>4.6076199999999998E-2</v>
      </c>
    </row>
    <row r="306" spans="1:178" x14ac:dyDescent="0.3">
      <c r="A306" s="13" t="s">
        <v>226</v>
      </c>
      <c r="B306" s="13" t="s">
        <v>0</v>
      </c>
      <c r="C306" s="13" t="s">
        <v>269</v>
      </c>
      <c r="D306" s="34" t="s">
        <v>235</v>
      </c>
      <c r="E306" s="23" t="s">
        <v>220</v>
      </c>
      <c r="F306" s="23">
        <v>290</v>
      </c>
      <c r="G306" s="22">
        <v>0.3020679</v>
      </c>
      <c r="H306" s="22">
        <v>0.25551160000000001</v>
      </c>
      <c r="I306" s="22">
        <v>0.24876010000000001</v>
      </c>
      <c r="J306" s="22">
        <v>0.23</v>
      </c>
      <c r="K306" s="22">
        <v>0.22020809999999999</v>
      </c>
      <c r="L306" s="22">
        <v>0.25982290000000002</v>
      </c>
      <c r="M306" s="22">
        <v>0.25658769999999997</v>
      </c>
      <c r="N306" s="22">
        <v>0.19718540000000001</v>
      </c>
      <c r="O306" s="22">
        <v>4.7625000000000001E-2</v>
      </c>
      <c r="P306" s="22">
        <v>-0.20273939999999999</v>
      </c>
      <c r="Q306" s="22">
        <v>-0.4530343</v>
      </c>
      <c r="R306" s="22">
        <v>-0.54215630000000004</v>
      </c>
      <c r="S306" s="22">
        <v>-0.60775100000000004</v>
      </c>
      <c r="T306" s="22">
        <v>-0.59358909999999998</v>
      </c>
      <c r="U306" s="22">
        <v>-0.48359580000000002</v>
      </c>
      <c r="V306" s="22">
        <v>-0.30222399999999999</v>
      </c>
      <c r="W306" s="22">
        <v>-6.62605E-2</v>
      </c>
      <c r="X306" s="22">
        <v>0.20441799999999999</v>
      </c>
      <c r="Y306" s="22">
        <v>0.46268989999999999</v>
      </c>
      <c r="Z306" s="22">
        <v>0.54873899999999998</v>
      </c>
      <c r="AA306" s="22">
        <v>0.56952270000000005</v>
      </c>
      <c r="AB306" s="22">
        <v>0.51033899999999999</v>
      </c>
      <c r="AC306" s="22">
        <v>0.46158260000000001</v>
      </c>
      <c r="AD306" s="22">
        <v>0.37584400000000001</v>
      </c>
      <c r="AE306" s="22">
        <v>-5.9265699999999998E-2</v>
      </c>
      <c r="AF306" s="22">
        <v>-3.2033399999999997E-2</v>
      </c>
      <c r="AG306" s="22">
        <v>-5.6965999999999996E-3</v>
      </c>
      <c r="AH306" s="22">
        <v>-2.2740999999999998E-3</v>
      </c>
      <c r="AI306" s="22">
        <v>-7.6296000000000003E-3</v>
      </c>
      <c r="AJ306" s="22">
        <v>-4.9280000000000005E-4</v>
      </c>
      <c r="AK306" s="22">
        <v>-3.9829000000000002E-3</v>
      </c>
      <c r="AL306" s="22">
        <v>2.2110600000000001E-2</v>
      </c>
      <c r="AM306" s="22">
        <v>4.4037699999999999E-2</v>
      </c>
      <c r="AN306" s="22">
        <v>5.44684E-2</v>
      </c>
      <c r="AO306" s="22">
        <v>2.32991E-2</v>
      </c>
      <c r="AP306" s="22">
        <v>6.2971399999999997E-2</v>
      </c>
      <c r="AQ306" s="22">
        <v>5.9229999999999998E-2</v>
      </c>
      <c r="AR306" s="22">
        <v>3.0613700000000001E-2</v>
      </c>
      <c r="AS306" s="22">
        <v>5.0965799999999999E-2</v>
      </c>
      <c r="AT306" s="22">
        <v>6.64275E-2</v>
      </c>
      <c r="AU306" s="22">
        <v>6.1026700000000003E-2</v>
      </c>
      <c r="AV306" s="22">
        <v>2.42245E-2</v>
      </c>
      <c r="AW306" s="22">
        <v>1.8937800000000001E-2</v>
      </c>
      <c r="AX306" s="22">
        <v>-2.3211499999999999E-2</v>
      </c>
      <c r="AY306" s="22">
        <v>5.9738999999999999E-3</v>
      </c>
      <c r="AZ306" s="22">
        <v>-4.9281499999999999E-2</v>
      </c>
      <c r="BA306" s="22">
        <v>-3.03766E-2</v>
      </c>
      <c r="BB306" s="22">
        <v>-2.51241E-2</v>
      </c>
      <c r="BC306" s="22">
        <v>-2.7561100000000002E-2</v>
      </c>
      <c r="BD306" s="22">
        <v>-9.8043000000000002E-3</v>
      </c>
      <c r="BE306" s="22">
        <v>1.3979E-2</v>
      </c>
      <c r="BF306" s="22">
        <v>1.7741799999999999E-2</v>
      </c>
      <c r="BG306" s="22">
        <v>1.2706200000000001E-2</v>
      </c>
      <c r="BH306" s="22">
        <v>2.89793E-2</v>
      </c>
      <c r="BI306" s="22">
        <v>2.20967E-2</v>
      </c>
      <c r="BJ306" s="22">
        <v>4.8122999999999999E-2</v>
      </c>
      <c r="BK306" s="22">
        <v>7.5221899999999994E-2</v>
      </c>
      <c r="BL306" s="22">
        <v>9.5968399999999995E-2</v>
      </c>
      <c r="BM306" s="22">
        <v>6.3979900000000006E-2</v>
      </c>
      <c r="BN306" s="22">
        <v>0.10290000000000001</v>
      </c>
      <c r="BO306" s="22">
        <v>9.9461300000000002E-2</v>
      </c>
      <c r="BP306" s="22">
        <v>7.1667900000000007E-2</v>
      </c>
      <c r="BQ306" s="22">
        <v>9.3175400000000005E-2</v>
      </c>
      <c r="BR306" s="22">
        <v>0.101989</v>
      </c>
      <c r="BS306" s="22">
        <v>9.2272099999999996E-2</v>
      </c>
      <c r="BT306" s="22">
        <v>6.1548400000000003E-2</v>
      </c>
      <c r="BU306" s="22">
        <v>5.13669E-2</v>
      </c>
      <c r="BV306" s="22">
        <v>1.6495900000000001E-2</v>
      </c>
      <c r="BW306" s="22">
        <v>4.4102299999999997E-2</v>
      </c>
      <c r="BX306" s="22">
        <v>-9.7043000000000008E-3</v>
      </c>
      <c r="BY306" s="22">
        <v>1.8397999999999999E-3</v>
      </c>
      <c r="BZ306" s="22">
        <v>1.5560000000000001E-3</v>
      </c>
      <c r="CA306" s="22">
        <v>-5.6027000000000004E-3</v>
      </c>
      <c r="CB306" s="22">
        <v>5.5913999999999998E-3</v>
      </c>
      <c r="CC306" s="22">
        <v>2.7606200000000001E-2</v>
      </c>
      <c r="CD306" s="22">
        <v>3.1604800000000002E-2</v>
      </c>
      <c r="CE306" s="22">
        <v>2.6790700000000001E-2</v>
      </c>
      <c r="CF306" s="22">
        <v>4.9391699999999997E-2</v>
      </c>
      <c r="CG306" s="22">
        <v>4.0159399999999998E-2</v>
      </c>
      <c r="CH306" s="22">
        <v>6.6139000000000003E-2</v>
      </c>
      <c r="CI306" s="22">
        <v>9.6820000000000003E-2</v>
      </c>
      <c r="CJ306" s="22">
        <v>0.12471110000000001</v>
      </c>
      <c r="CK306" s="22">
        <v>9.2155200000000007E-2</v>
      </c>
      <c r="CL306" s="22">
        <v>0.13055439999999999</v>
      </c>
      <c r="CM306" s="22">
        <v>0.12732550000000001</v>
      </c>
      <c r="CN306" s="22">
        <v>0.100102</v>
      </c>
      <c r="CO306" s="22">
        <v>0.1224097</v>
      </c>
      <c r="CP306" s="22">
        <v>0.1266188</v>
      </c>
      <c r="CQ306" s="22">
        <v>0.1139125</v>
      </c>
      <c r="CR306" s="22">
        <v>8.7398799999999999E-2</v>
      </c>
      <c r="CS306" s="22">
        <v>7.3827199999999996E-2</v>
      </c>
      <c r="CT306" s="22">
        <v>4.39972E-2</v>
      </c>
      <c r="CU306" s="22">
        <v>7.0510000000000003E-2</v>
      </c>
      <c r="CV306" s="22">
        <v>1.7706699999999999E-2</v>
      </c>
      <c r="CW306" s="22">
        <v>2.4152799999999999E-2</v>
      </c>
      <c r="CX306" s="22">
        <v>2.00345E-2</v>
      </c>
      <c r="CY306" s="22">
        <v>1.63558E-2</v>
      </c>
      <c r="CZ306" s="22">
        <v>2.0987200000000001E-2</v>
      </c>
      <c r="DA306" s="22">
        <v>4.1233499999999999E-2</v>
      </c>
      <c r="DB306" s="22">
        <v>4.5467800000000003E-2</v>
      </c>
      <c r="DC306" s="22">
        <v>4.08752E-2</v>
      </c>
      <c r="DD306" s="22">
        <v>6.9804000000000005E-2</v>
      </c>
      <c r="DE306" s="22">
        <v>5.8222099999999999E-2</v>
      </c>
      <c r="DF306" s="22">
        <v>8.4155099999999997E-2</v>
      </c>
      <c r="DG306" s="22">
        <v>0.1184181</v>
      </c>
      <c r="DH306" s="22">
        <v>0.1534539</v>
      </c>
      <c r="DI306" s="22">
        <v>0.1203306</v>
      </c>
      <c r="DJ306" s="22">
        <v>0.15820880000000001</v>
      </c>
      <c r="DK306" s="22">
        <v>0.15518960000000001</v>
      </c>
      <c r="DL306" s="22">
        <v>0.12853609999999999</v>
      </c>
      <c r="DM306" s="22">
        <v>0.151644</v>
      </c>
      <c r="DN306" s="22">
        <v>0.15124860000000001</v>
      </c>
      <c r="DO306" s="22">
        <v>0.1355529</v>
      </c>
      <c r="DP306" s="22">
        <v>0.11324919999999999</v>
      </c>
      <c r="DQ306" s="22">
        <v>9.6287600000000001E-2</v>
      </c>
      <c r="DR306" s="22">
        <v>7.1498400000000004E-2</v>
      </c>
      <c r="DS306" s="22">
        <v>9.6917600000000007E-2</v>
      </c>
      <c r="DT306" s="22">
        <v>4.5117699999999997E-2</v>
      </c>
      <c r="DU306" s="22">
        <v>4.6465800000000002E-2</v>
      </c>
      <c r="DV306" s="22">
        <v>3.8512999999999999E-2</v>
      </c>
      <c r="DW306" s="22">
        <v>4.8060400000000003E-2</v>
      </c>
      <c r="DX306" s="22">
        <v>4.3216299999999999E-2</v>
      </c>
      <c r="DY306" s="22">
        <v>6.0909100000000001E-2</v>
      </c>
      <c r="DZ306" s="22">
        <v>6.5483700000000006E-2</v>
      </c>
      <c r="EA306" s="22">
        <v>6.1211000000000002E-2</v>
      </c>
      <c r="EB306" s="22">
        <v>9.9276199999999995E-2</v>
      </c>
      <c r="EC306" s="22">
        <v>8.4301699999999993E-2</v>
      </c>
      <c r="ED306" s="22">
        <v>0.1101675</v>
      </c>
      <c r="EE306" s="22">
        <v>0.14960229999999999</v>
      </c>
      <c r="EF306" s="22">
        <v>0.19495390000000001</v>
      </c>
      <c r="EG306" s="22">
        <v>0.1610113</v>
      </c>
      <c r="EH306" s="22">
        <v>0.19813739999999999</v>
      </c>
      <c r="EI306" s="22">
        <v>0.19542090000000001</v>
      </c>
      <c r="EJ306" s="22">
        <v>0.1695903</v>
      </c>
      <c r="EK306" s="22">
        <v>0.19385359999999999</v>
      </c>
      <c r="EL306" s="22">
        <v>0.18681010000000001</v>
      </c>
      <c r="EM306" s="22">
        <v>0.16679830000000001</v>
      </c>
      <c r="EN306" s="22">
        <v>0.15057319999999999</v>
      </c>
      <c r="EO306" s="22">
        <v>0.12871669999999999</v>
      </c>
      <c r="EP306" s="22">
        <v>0.11120579999999999</v>
      </c>
      <c r="EQ306" s="22">
        <v>0.1350461</v>
      </c>
      <c r="ER306" s="22">
        <v>8.4694900000000004E-2</v>
      </c>
      <c r="ES306" s="22">
        <v>7.8682299999999997E-2</v>
      </c>
      <c r="ET306" s="22">
        <v>6.5193000000000001E-2</v>
      </c>
      <c r="EU306" s="22">
        <v>62.652169999999998</v>
      </c>
      <c r="EV306" s="22">
        <v>62.521740000000001</v>
      </c>
      <c r="EW306" s="22">
        <v>62.130429999999997</v>
      </c>
      <c r="EX306" s="22">
        <v>62.043480000000002</v>
      </c>
      <c r="EY306" s="22">
        <v>61.86956</v>
      </c>
      <c r="EZ306" s="22">
        <v>61.608699999999999</v>
      </c>
      <c r="FA306" s="22">
        <v>61.826090000000001</v>
      </c>
      <c r="FB306" s="22">
        <v>62.391300000000001</v>
      </c>
      <c r="FC306" s="22">
        <v>64.043480000000002</v>
      </c>
      <c r="FD306" s="22">
        <v>67.173910000000006</v>
      </c>
      <c r="FE306" s="22">
        <v>71.217389999999995</v>
      </c>
      <c r="FF306" s="22">
        <v>73.782610000000005</v>
      </c>
      <c r="FG306" s="22">
        <v>75.043480000000002</v>
      </c>
      <c r="FH306" s="22">
        <v>75.304339999999996</v>
      </c>
      <c r="FI306" s="22">
        <v>75.173910000000006</v>
      </c>
      <c r="FJ306" s="22">
        <v>74.652180000000001</v>
      </c>
      <c r="FK306" s="22">
        <v>73.913039999999995</v>
      </c>
      <c r="FL306" s="22">
        <v>72.304339999999996</v>
      </c>
      <c r="FM306" s="22">
        <v>70.130430000000004</v>
      </c>
      <c r="FN306" s="22">
        <v>67.217389999999995</v>
      </c>
      <c r="FO306" s="22">
        <v>64.304339999999996</v>
      </c>
      <c r="FP306" s="22">
        <v>63.173909999999999</v>
      </c>
      <c r="FQ306" s="22">
        <v>62.565219999999997</v>
      </c>
      <c r="FR306" s="22">
        <v>62.782609999999998</v>
      </c>
      <c r="FS306" s="22">
        <v>0.70591720000000002</v>
      </c>
      <c r="FT306" s="22">
        <v>3.4369700000000003E-2</v>
      </c>
      <c r="FU306" s="22">
        <v>4.4444699999999997E-2</v>
      </c>
      <c r="FV306">
        <v>2.8617400000000001E-2</v>
      </c>
    </row>
    <row r="307" spans="1:178" x14ac:dyDescent="0.3">
      <c r="A307" s="13" t="s">
        <v>226</v>
      </c>
      <c r="B307" s="13" t="s">
        <v>0</v>
      </c>
      <c r="C307" s="13" t="s">
        <v>269</v>
      </c>
      <c r="D307" s="34" t="s">
        <v>235</v>
      </c>
      <c r="E307" s="23" t="s">
        <v>221</v>
      </c>
      <c r="F307" s="23">
        <v>317</v>
      </c>
      <c r="G307" s="22">
        <v>0.32778859999999999</v>
      </c>
      <c r="H307" s="22">
        <v>0.30475609999999997</v>
      </c>
      <c r="I307" s="22">
        <v>0.28150730000000002</v>
      </c>
      <c r="J307" s="22">
        <v>0.24878320000000001</v>
      </c>
      <c r="K307" s="22">
        <v>0.24874360000000001</v>
      </c>
      <c r="L307" s="22">
        <v>0.27104149999999999</v>
      </c>
      <c r="M307" s="22">
        <v>0.26948119999999998</v>
      </c>
      <c r="N307" s="22">
        <v>0.15770680000000001</v>
      </c>
      <c r="O307" s="22">
        <v>-8.0575099999999997E-2</v>
      </c>
      <c r="P307" s="22">
        <v>-0.31122620000000001</v>
      </c>
      <c r="Q307" s="22">
        <v>-0.46823890000000001</v>
      </c>
      <c r="R307" s="22">
        <v>-0.54566150000000002</v>
      </c>
      <c r="S307" s="22">
        <v>-0.50244920000000004</v>
      </c>
      <c r="T307" s="22">
        <v>-0.42037210000000003</v>
      </c>
      <c r="U307" s="22">
        <v>-0.26378829999999998</v>
      </c>
      <c r="V307" s="22">
        <v>-9.1542600000000002E-2</v>
      </c>
      <c r="W307" s="22">
        <v>0.1166556</v>
      </c>
      <c r="X307" s="22">
        <v>0.38376830000000001</v>
      </c>
      <c r="Y307" s="22">
        <v>0.56616630000000001</v>
      </c>
      <c r="Z307" s="22">
        <v>0.60018000000000005</v>
      </c>
      <c r="AA307" s="22">
        <v>0.5637219</v>
      </c>
      <c r="AB307" s="22">
        <v>0.52661880000000005</v>
      </c>
      <c r="AC307" s="22">
        <v>0.46633210000000003</v>
      </c>
      <c r="AD307" s="22">
        <v>0.42632910000000002</v>
      </c>
      <c r="AE307" s="22">
        <v>-0.1405373</v>
      </c>
      <c r="AF307" s="22">
        <v>-0.1154386</v>
      </c>
      <c r="AG307" s="22">
        <v>-0.1187139</v>
      </c>
      <c r="AH307" s="22">
        <v>-0.14040159999999999</v>
      </c>
      <c r="AI307" s="22">
        <v>-0.1237756</v>
      </c>
      <c r="AJ307" s="22">
        <v>-7.5854699999999997E-2</v>
      </c>
      <c r="AK307" s="22">
        <v>-6.3924800000000004E-2</v>
      </c>
      <c r="AL307" s="22">
        <v>-0.10530539999999999</v>
      </c>
      <c r="AM307" s="22">
        <v>-0.1513581</v>
      </c>
      <c r="AN307" s="22">
        <v>-0.13384869999999999</v>
      </c>
      <c r="AO307" s="22">
        <v>-0.13140389999999999</v>
      </c>
      <c r="AP307" s="22">
        <v>-9.8428699999999994E-2</v>
      </c>
      <c r="AQ307" s="22">
        <v>-5.7466299999999998E-2</v>
      </c>
      <c r="AR307" s="22">
        <v>-1.2430699999999999E-2</v>
      </c>
      <c r="AS307" s="22">
        <v>1.2856599999999999E-2</v>
      </c>
      <c r="AT307" s="22">
        <v>1.426E-4</v>
      </c>
      <c r="AU307" s="22">
        <v>-3.1041099999999999E-2</v>
      </c>
      <c r="AV307" s="22">
        <v>-6.0097600000000001E-2</v>
      </c>
      <c r="AW307" s="22">
        <v>-0.1013526</v>
      </c>
      <c r="AX307" s="22">
        <v>-0.10889020000000001</v>
      </c>
      <c r="AY307" s="22">
        <v>-0.1274344</v>
      </c>
      <c r="AZ307" s="22">
        <v>-0.13028670000000001</v>
      </c>
      <c r="BA307" s="22">
        <v>-0.1192096</v>
      </c>
      <c r="BB307" s="22">
        <v>-9.7170900000000004E-2</v>
      </c>
      <c r="BC307" s="22">
        <v>-0.1037368</v>
      </c>
      <c r="BD307" s="22">
        <v>-8.5028699999999999E-2</v>
      </c>
      <c r="BE307" s="22">
        <v>-9.1845800000000005E-2</v>
      </c>
      <c r="BF307" s="22">
        <v>-0.1132932</v>
      </c>
      <c r="BG307" s="22">
        <v>-9.7248699999999993E-2</v>
      </c>
      <c r="BH307" s="22">
        <v>-5.4078599999999998E-2</v>
      </c>
      <c r="BI307" s="22">
        <v>-4.3644099999999998E-2</v>
      </c>
      <c r="BJ307" s="22">
        <v>-8.0077400000000007E-2</v>
      </c>
      <c r="BK307" s="22">
        <v>-0.1175254</v>
      </c>
      <c r="BL307" s="22">
        <v>-9.3490500000000004E-2</v>
      </c>
      <c r="BM307" s="22">
        <v>-8.1334199999999995E-2</v>
      </c>
      <c r="BN307" s="22">
        <v>-4.7253900000000001E-2</v>
      </c>
      <c r="BO307" s="22">
        <v>-9.2350000000000002E-3</v>
      </c>
      <c r="BP307" s="22">
        <v>3.4455300000000001E-2</v>
      </c>
      <c r="BQ307" s="22">
        <v>5.5652399999999998E-2</v>
      </c>
      <c r="BR307" s="22">
        <v>3.5477300000000003E-2</v>
      </c>
      <c r="BS307" s="22">
        <v>3.761E-3</v>
      </c>
      <c r="BT307" s="22">
        <v>-2.7062900000000001E-2</v>
      </c>
      <c r="BU307" s="22">
        <v>-6.8954699999999994E-2</v>
      </c>
      <c r="BV307" s="22">
        <v>-7.8720600000000002E-2</v>
      </c>
      <c r="BW307" s="22">
        <v>-9.7282099999999996E-2</v>
      </c>
      <c r="BX307" s="22">
        <v>-0.101786</v>
      </c>
      <c r="BY307" s="22">
        <v>-8.9938000000000004E-2</v>
      </c>
      <c r="BZ307" s="22">
        <v>-6.1099899999999999E-2</v>
      </c>
      <c r="CA307" s="22">
        <v>-7.8248899999999996E-2</v>
      </c>
      <c r="CB307" s="22">
        <v>-6.3966800000000004E-2</v>
      </c>
      <c r="CC307" s="22">
        <v>-7.3237099999999999E-2</v>
      </c>
      <c r="CD307" s="22">
        <v>-9.4518000000000005E-2</v>
      </c>
      <c r="CE307" s="22">
        <v>-7.8876199999999994E-2</v>
      </c>
      <c r="CF307" s="22">
        <v>-3.8996500000000003E-2</v>
      </c>
      <c r="CG307" s="22">
        <v>-2.95978E-2</v>
      </c>
      <c r="CH307" s="22">
        <v>-6.2604599999999996E-2</v>
      </c>
      <c r="CI307" s="22">
        <v>-9.4092899999999993E-2</v>
      </c>
      <c r="CJ307" s="22">
        <v>-6.55385E-2</v>
      </c>
      <c r="CK307" s="22">
        <v>-4.6656099999999999E-2</v>
      </c>
      <c r="CL307" s="22">
        <v>-1.1810299999999999E-2</v>
      </c>
      <c r="CM307" s="22">
        <v>2.4169800000000002E-2</v>
      </c>
      <c r="CN307" s="22">
        <v>6.6928299999999996E-2</v>
      </c>
      <c r="CO307" s="22">
        <v>8.5292599999999996E-2</v>
      </c>
      <c r="CP307" s="22">
        <v>5.9950099999999999E-2</v>
      </c>
      <c r="CQ307" s="22">
        <v>2.7864799999999999E-2</v>
      </c>
      <c r="CR307" s="22">
        <v>-4.1831000000000004E-3</v>
      </c>
      <c r="CS307" s="22">
        <v>-4.6516000000000002E-2</v>
      </c>
      <c r="CT307" s="22">
        <v>-5.7825300000000003E-2</v>
      </c>
      <c r="CU307" s="22">
        <v>-7.63987E-2</v>
      </c>
      <c r="CV307" s="22">
        <v>-8.2046599999999997E-2</v>
      </c>
      <c r="CW307" s="22">
        <v>-6.9664500000000004E-2</v>
      </c>
      <c r="CX307" s="22">
        <v>-3.6117299999999998E-2</v>
      </c>
      <c r="CY307" s="22">
        <v>-5.2761000000000002E-2</v>
      </c>
      <c r="CZ307" s="22">
        <v>-4.2904999999999999E-2</v>
      </c>
      <c r="DA307" s="22">
        <v>-5.4628400000000001E-2</v>
      </c>
      <c r="DB307" s="22">
        <v>-7.5742699999999996E-2</v>
      </c>
      <c r="DC307" s="22">
        <v>-6.0503800000000003E-2</v>
      </c>
      <c r="DD307" s="22">
        <v>-2.3914399999999999E-2</v>
      </c>
      <c r="DE307" s="22">
        <v>-1.55514E-2</v>
      </c>
      <c r="DF307" s="22">
        <v>-4.51318E-2</v>
      </c>
      <c r="DG307" s="22">
        <v>-7.0660399999999998E-2</v>
      </c>
      <c r="DH307" s="22">
        <v>-3.7586500000000002E-2</v>
      </c>
      <c r="DI307" s="22">
        <v>-1.1978000000000001E-2</v>
      </c>
      <c r="DJ307" s="22">
        <v>2.3633299999999999E-2</v>
      </c>
      <c r="DK307" s="22">
        <v>5.7574599999999997E-2</v>
      </c>
      <c r="DL307" s="22">
        <v>9.9401400000000001E-2</v>
      </c>
      <c r="DM307" s="22">
        <v>0.1149328</v>
      </c>
      <c r="DN307" s="22">
        <v>8.4422800000000006E-2</v>
      </c>
      <c r="DO307" s="22">
        <v>5.1968599999999997E-2</v>
      </c>
      <c r="DP307" s="22">
        <v>1.8696600000000001E-2</v>
      </c>
      <c r="DQ307" s="22">
        <v>-2.4077399999999999E-2</v>
      </c>
      <c r="DR307" s="22">
        <v>-3.6929900000000002E-2</v>
      </c>
      <c r="DS307" s="22">
        <v>-5.5515299999999997E-2</v>
      </c>
      <c r="DT307" s="22">
        <v>-6.2307099999999997E-2</v>
      </c>
      <c r="DU307" s="22">
        <v>-4.9390999999999997E-2</v>
      </c>
      <c r="DV307" s="22">
        <v>-1.11346E-2</v>
      </c>
      <c r="DW307" s="22">
        <v>-1.5960499999999999E-2</v>
      </c>
      <c r="DX307" s="22">
        <v>-1.2494999999999999E-2</v>
      </c>
      <c r="DY307" s="22">
        <v>-2.7760300000000002E-2</v>
      </c>
      <c r="DZ307" s="22">
        <v>-4.8634299999999998E-2</v>
      </c>
      <c r="EA307" s="22">
        <v>-3.3976899999999997E-2</v>
      </c>
      <c r="EB307" s="22">
        <v>-2.1381999999999998E-3</v>
      </c>
      <c r="EC307" s="22">
        <v>4.7292999999999996E-3</v>
      </c>
      <c r="ED307" s="22">
        <v>-1.9903799999999999E-2</v>
      </c>
      <c r="EE307" s="22">
        <v>-3.6827699999999998E-2</v>
      </c>
      <c r="EF307" s="22">
        <v>2.7717000000000002E-3</v>
      </c>
      <c r="EG307" s="22">
        <v>3.8091600000000003E-2</v>
      </c>
      <c r="EH307" s="22">
        <v>7.4808100000000002E-2</v>
      </c>
      <c r="EI307" s="22">
        <v>0.10580589999999999</v>
      </c>
      <c r="EJ307" s="22">
        <v>0.14628730000000001</v>
      </c>
      <c r="EK307" s="22">
        <v>0.15772849999999999</v>
      </c>
      <c r="EL307" s="22">
        <v>0.11975760000000001</v>
      </c>
      <c r="EM307" s="22">
        <v>8.6770700000000006E-2</v>
      </c>
      <c r="EN307" s="22">
        <v>5.1731300000000001E-2</v>
      </c>
      <c r="EO307" s="22">
        <v>8.3204999999999998E-3</v>
      </c>
      <c r="EP307" s="22">
        <v>-6.7603000000000003E-3</v>
      </c>
      <c r="EQ307" s="22">
        <v>-2.5363E-2</v>
      </c>
      <c r="ER307" s="22">
        <v>-3.3806500000000003E-2</v>
      </c>
      <c r="ES307" s="22">
        <v>-2.0119399999999999E-2</v>
      </c>
      <c r="ET307" s="22">
        <v>2.4936300000000002E-2</v>
      </c>
      <c r="EU307" s="22">
        <v>62.13044</v>
      </c>
      <c r="EV307" s="22">
        <v>61.304349999999999</v>
      </c>
      <c r="EW307" s="22">
        <v>60.695650000000001</v>
      </c>
      <c r="EX307" s="22">
        <v>59.652169999999998</v>
      </c>
      <c r="EY307" s="22">
        <v>59.347830000000002</v>
      </c>
      <c r="EZ307" s="22">
        <v>58.739130000000003</v>
      </c>
      <c r="FA307" s="22">
        <v>58.565219999999997</v>
      </c>
      <c r="FB307" s="22">
        <v>61.565219999999997</v>
      </c>
      <c r="FC307" s="22">
        <v>68.304339999999996</v>
      </c>
      <c r="FD307" s="22">
        <v>74.478260000000006</v>
      </c>
      <c r="FE307" s="22">
        <v>79.956519999999998</v>
      </c>
      <c r="FF307" s="22">
        <v>83.782610000000005</v>
      </c>
      <c r="FG307" s="22">
        <v>86.565219999999997</v>
      </c>
      <c r="FH307" s="22">
        <v>89.043480000000002</v>
      </c>
      <c r="FI307" s="22">
        <v>89.434780000000003</v>
      </c>
      <c r="FJ307" s="22">
        <v>88.739130000000003</v>
      </c>
      <c r="FK307" s="22">
        <v>87.391300000000001</v>
      </c>
      <c r="FL307" s="22">
        <v>85.173910000000006</v>
      </c>
      <c r="FM307" s="22">
        <v>82.304339999999996</v>
      </c>
      <c r="FN307" s="22">
        <v>77.913039999999995</v>
      </c>
      <c r="FO307" s="22">
        <v>71.826089999999994</v>
      </c>
      <c r="FP307" s="22">
        <v>67.391300000000001</v>
      </c>
      <c r="FQ307" s="22">
        <v>65.086960000000005</v>
      </c>
      <c r="FR307" s="22">
        <v>63.304349999999999</v>
      </c>
      <c r="FS307" s="22">
        <v>0.68020890000000001</v>
      </c>
      <c r="FT307" s="22">
        <v>2.7915700000000002E-2</v>
      </c>
      <c r="FU307" s="22">
        <v>4.6108299999999998E-2</v>
      </c>
      <c r="FV307">
        <v>3.3699899999999998E-2</v>
      </c>
    </row>
    <row r="308" spans="1:178" x14ac:dyDescent="0.3">
      <c r="A308" s="13" t="s">
        <v>226</v>
      </c>
      <c r="B308" s="13" t="s">
        <v>0</v>
      </c>
      <c r="C308" s="13" t="s">
        <v>269</v>
      </c>
      <c r="D308" s="34" t="s">
        <v>236</v>
      </c>
      <c r="E308" s="23" t="s">
        <v>219</v>
      </c>
      <c r="F308" s="23">
        <v>602</v>
      </c>
      <c r="G308" s="22">
        <v>0.54131720000000005</v>
      </c>
      <c r="H308" s="22">
        <v>0.51160470000000002</v>
      </c>
      <c r="I308" s="22">
        <v>0.49120770000000002</v>
      </c>
      <c r="J308" s="22">
        <v>0.44609569999999998</v>
      </c>
      <c r="K308" s="22">
        <v>0.45205519999999999</v>
      </c>
      <c r="L308" s="22">
        <v>0.5203913</v>
      </c>
      <c r="M308" s="22">
        <v>0.52078990000000003</v>
      </c>
      <c r="N308" s="22">
        <v>0.39047680000000001</v>
      </c>
      <c r="O308" s="22">
        <v>0.14959839999999999</v>
      </c>
      <c r="P308" s="22">
        <v>-0.1593311</v>
      </c>
      <c r="Q308" s="22">
        <v>-0.60833360000000003</v>
      </c>
      <c r="R308" s="22">
        <v>-0.8701295</v>
      </c>
      <c r="S308" s="22">
        <v>-1.033569</v>
      </c>
      <c r="T308" s="22">
        <v>-1.0519559999999999</v>
      </c>
      <c r="U308" s="22">
        <v>-0.86997910000000001</v>
      </c>
      <c r="V308" s="22">
        <v>-0.60869839999999997</v>
      </c>
      <c r="W308" s="22">
        <v>-0.16304859999999999</v>
      </c>
      <c r="X308" s="22">
        <v>0.32005280000000003</v>
      </c>
      <c r="Y308" s="22">
        <v>0.70998939999999999</v>
      </c>
      <c r="Z308" s="22">
        <v>0.87988569999999999</v>
      </c>
      <c r="AA308" s="22">
        <v>0.93316509999999997</v>
      </c>
      <c r="AB308" s="22">
        <v>0.85402579999999995</v>
      </c>
      <c r="AC308" s="22">
        <v>0.74699249999999995</v>
      </c>
      <c r="AD308" s="22">
        <v>0.67199770000000003</v>
      </c>
      <c r="AE308" s="22">
        <v>-0.18052070000000001</v>
      </c>
      <c r="AF308" s="22">
        <v>-0.13676189999999999</v>
      </c>
      <c r="AG308" s="22">
        <v>-0.12223290000000001</v>
      </c>
      <c r="AH308" s="22">
        <v>-0.1447608</v>
      </c>
      <c r="AI308" s="22">
        <v>-0.1292276</v>
      </c>
      <c r="AJ308" s="22">
        <v>-6.4403199999999994E-2</v>
      </c>
      <c r="AK308" s="22">
        <v>-5.58091E-2</v>
      </c>
      <c r="AL308" s="22">
        <v>-8.1537700000000005E-2</v>
      </c>
      <c r="AM308" s="22">
        <v>-0.1143362</v>
      </c>
      <c r="AN308" s="22">
        <v>-7.6330200000000001E-2</v>
      </c>
      <c r="AO308" s="22">
        <v>-9.4077800000000003E-2</v>
      </c>
      <c r="AP308" s="22">
        <v>-2.4983700000000001E-2</v>
      </c>
      <c r="AQ308" s="22">
        <v>1.9479E-2</v>
      </c>
      <c r="AR308" s="22">
        <v>4.9322699999999997E-2</v>
      </c>
      <c r="AS308" s="22">
        <v>9.4546500000000006E-2</v>
      </c>
      <c r="AT308" s="22">
        <v>8.6082400000000003E-2</v>
      </c>
      <c r="AU308" s="22">
        <v>4.1810300000000002E-2</v>
      </c>
      <c r="AV308" s="22">
        <v>-2.0586E-2</v>
      </c>
      <c r="AW308" s="22">
        <v>-7.3531600000000003E-2</v>
      </c>
      <c r="AX308" s="22">
        <v>-0.1121616</v>
      </c>
      <c r="AY308" s="22">
        <v>-0.1121077</v>
      </c>
      <c r="AZ308" s="22">
        <v>-0.15926480000000001</v>
      </c>
      <c r="BA308" s="22">
        <v>-0.13393070000000001</v>
      </c>
      <c r="BB308" s="22">
        <v>-0.10472239999999999</v>
      </c>
      <c r="BC308" s="22">
        <v>-0.1305318</v>
      </c>
      <c r="BD308" s="22">
        <v>-9.7100500000000006E-2</v>
      </c>
      <c r="BE308" s="22">
        <v>-8.6845400000000003E-2</v>
      </c>
      <c r="BF308" s="22">
        <v>-0.1088079</v>
      </c>
      <c r="BG308" s="22">
        <v>-9.4034800000000002E-2</v>
      </c>
      <c r="BH308" s="22">
        <v>-2.9668300000000002E-2</v>
      </c>
      <c r="BI308" s="22">
        <v>-2.41221E-2</v>
      </c>
      <c r="BJ308" s="22">
        <v>-4.4789099999999998E-2</v>
      </c>
      <c r="BK308" s="22">
        <v>-6.5951899999999994E-2</v>
      </c>
      <c r="BL308" s="22">
        <v>-1.7512E-2</v>
      </c>
      <c r="BM308" s="22">
        <v>-2.69743E-2</v>
      </c>
      <c r="BN308" s="22">
        <v>4.3094399999999998E-2</v>
      </c>
      <c r="BO308" s="22">
        <v>8.4374400000000002E-2</v>
      </c>
      <c r="BP308" s="22">
        <v>0.1129112</v>
      </c>
      <c r="BQ308" s="22">
        <v>0.15466260000000001</v>
      </c>
      <c r="BR308" s="22">
        <v>0.13627439999999999</v>
      </c>
      <c r="BS308" s="22">
        <v>8.9801300000000001E-2</v>
      </c>
      <c r="BT308" s="22">
        <v>2.8980200000000001E-2</v>
      </c>
      <c r="BU308" s="22">
        <v>-2.7298599999999999E-2</v>
      </c>
      <c r="BV308" s="22">
        <v>-6.4605599999999999E-2</v>
      </c>
      <c r="BW308" s="22">
        <v>-6.4660999999999996E-2</v>
      </c>
      <c r="BX308" s="22">
        <v>-0.1130463</v>
      </c>
      <c r="BY308" s="22">
        <v>-9.1025200000000001E-2</v>
      </c>
      <c r="BZ308" s="22">
        <v>-5.7638599999999998E-2</v>
      </c>
      <c r="CA308" s="22">
        <v>-9.5909599999999998E-2</v>
      </c>
      <c r="CB308" s="22">
        <v>-6.9631100000000001E-2</v>
      </c>
      <c r="CC308" s="22">
        <v>-6.2336200000000001E-2</v>
      </c>
      <c r="CD308" s="22">
        <v>-8.3907099999999998E-2</v>
      </c>
      <c r="CE308" s="22">
        <v>-6.9660399999999997E-2</v>
      </c>
      <c r="CF308" s="22">
        <v>-5.6109999999999997E-3</v>
      </c>
      <c r="CG308" s="22">
        <v>-2.1757E-3</v>
      </c>
      <c r="CH308" s="22">
        <v>-1.9337099999999999E-2</v>
      </c>
      <c r="CI308" s="22">
        <v>-3.2440999999999998E-2</v>
      </c>
      <c r="CJ308" s="22">
        <v>2.32254E-2</v>
      </c>
      <c r="CK308" s="22">
        <v>1.9501399999999999E-2</v>
      </c>
      <c r="CL308" s="22">
        <v>9.0245000000000006E-2</v>
      </c>
      <c r="CM308" s="22">
        <v>0.12932070000000001</v>
      </c>
      <c r="CN308" s="22">
        <v>0.15695239999999999</v>
      </c>
      <c r="CO308" s="22">
        <v>0.1962988</v>
      </c>
      <c r="CP308" s="22">
        <v>0.1710372</v>
      </c>
      <c r="CQ308" s="22">
        <v>0.1230398</v>
      </c>
      <c r="CR308" s="22">
        <v>6.3309599999999994E-2</v>
      </c>
      <c r="CS308" s="22">
        <v>4.7220999999999999E-3</v>
      </c>
      <c r="CT308" s="22">
        <v>-3.1668399999999999E-2</v>
      </c>
      <c r="CU308" s="22">
        <v>-3.1799599999999997E-2</v>
      </c>
      <c r="CV308" s="22">
        <v>-8.1035499999999996E-2</v>
      </c>
      <c r="CW308" s="22">
        <v>-6.1309000000000002E-2</v>
      </c>
      <c r="CX308" s="22">
        <v>-2.5028499999999999E-2</v>
      </c>
      <c r="CY308" s="22">
        <v>-6.1287399999999999E-2</v>
      </c>
      <c r="CZ308" s="22">
        <v>-4.2161700000000003E-2</v>
      </c>
      <c r="DA308" s="22">
        <v>-3.7826899999999997E-2</v>
      </c>
      <c r="DB308" s="22">
        <v>-5.9006200000000002E-2</v>
      </c>
      <c r="DC308" s="22">
        <v>-4.5286E-2</v>
      </c>
      <c r="DD308" s="22">
        <v>1.8446199999999999E-2</v>
      </c>
      <c r="DE308" s="22">
        <v>1.9770599999999999E-2</v>
      </c>
      <c r="DF308" s="22">
        <v>6.1149000000000004E-3</v>
      </c>
      <c r="DG308" s="22">
        <v>1.0698000000000001E-3</v>
      </c>
      <c r="DH308" s="22">
        <v>6.3962699999999997E-2</v>
      </c>
      <c r="DI308" s="22">
        <v>6.5977099999999997E-2</v>
      </c>
      <c r="DJ308" s="22">
        <v>0.13739570000000001</v>
      </c>
      <c r="DK308" s="22">
        <v>0.17426710000000001</v>
      </c>
      <c r="DL308" s="22">
        <v>0.2009937</v>
      </c>
      <c r="DM308" s="22">
        <v>0.23793500000000001</v>
      </c>
      <c r="DN308" s="22">
        <v>0.20580000000000001</v>
      </c>
      <c r="DO308" s="22">
        <v>0.15627820000000001</v>
      </c>
      <c r="DP308" s="22">
        <v>9.7638900000000001E-2</v>
      </c>
      <c r="DQ308" s="22">
        <v>3.6742900000000002E-2</v>
      </c>
      <c r="DR308" s="22">
        <v>1.2687E-3</v>
      </c>
      <c r="DS308" s="22">
        <v>1.0617999999999999E-3</v>
      </c>
      <c r="DT308" s="22">
        <v>-4.9024699999999997E-2</v>
      </c>
      <c r="DU308" s="22">
        <v>-3.1592799999999997E-2</v>
      </c>
      <c r="DV308" s="22">
        <v>7.5816E-3</v>
      </c>
      <c r="DW308" s="22">
        <v>-1.12984E-2</v>
      </c>
      <c r="DX308" s="22">
        <v>-2.5003E-3</v>
      </c>
      <c r="DY308" s="22">
        <v>-2.4394999999999998E-3</v>
      </c>
      <c r="DZ308" s="22">
        <v>-2.3053299999999999E-2</v>
      </c>
      <c r="EA308" s="22">
        <v>-1.00932E-2</v>
      </c>
      <c r="EB308" s="22">
        <v>5.3181100000000002E-2</v>
      </c>
      <c r="EC308" s="22">
        <v>5.1457599999999999E-2</v>
      </c>
      <c r="ED308" s="22">
        <v>4.2863499999999999E-2</v>
      </c>
      <c r="EE308" s="22">
        <v>4.9454100000000001E-2</v>
      </c>
      <c r="EF308" s="22">
        <v>0.1227809</v>
      </c>
      <c r="EG308" s="22">
        <v>0.1330807</v>
      </c>
      <c r="EH308" s="22">
        <v>0.20547370000000001</v>
      </c>
      <c r="EI308" s="22">
        <v>0.2391624</v>
      </c>
      <c r="EJ308" s="22">
        <v>0.26458219999999999</v>
      </c>
      <c r="EK308" s="22">
        <v>0.29805110000000001</v>
      </c>
      <c r="EL308" s="22">
        <v>0.255992</v>
      </c>
      <c r="EM308" s="22">
        <v>0.20426929999999999</v>
      </c>
      <c r="EN308" s="22">
        <v>0.14720510000000001</v>
      </c>
      <c r="EO308" s="22">
        <v>8.2975900000000005E-2</v>
      </c>
      <c r="EP308" s="22">
        <v>4.8824800000000002E-2</v>
      </c>
      <c r="EQ308" s="22">
        <v>4.85084E-2</v>
      </c>
      <c r="ER308" s="22">
        <v>-2.8062E-3</v>
      </c>
      <c r="ES308" s="22">
        <v>1.13127E-2</v>
      </c>
      <c r="ET308" s="22">
        <v>5.4665400000000003E-2</v>
      </c>
      <c r="EU308" s="22">
        <v>60.480640000000001</v>
      </c>
      <c r="EV308" s="22">
        <v>60.185479999999998</v>
      </c>
      <c r="EW308" s="22">
        <v>59.682259999999999</v>
      </c>
      <c r="EX308" s="22">
        <v>59.601610000000001</v>
      </c>
      <c r="EY308" s="22">
        <v>59.340319999999998</v>
      </c>
      <c r="EZ308" s="22">
        <v>59.19032</v>
      </c>
      <c r="FA308" s="22">
        <v>59.029029999999999</v>
      </c>
      <c r="FB308" s="22">
        <v>60.303229999999999</v>
      </c>
      <c r="FC308" s="22">
        <v>62.414520000000003</v>
      </c>
      <c r="FD308" s="22">
        <v>65.501609999999999</v>
      </c>
      <c r="FE308" s="22">
        <v>69.306449999999998</v>
      </c>
      <c r="FF308" s="22">
        <v>72.088710000000006</v>
      </c>
      <c r="FG308" s="22">
        <v>74.454840000000004</v>
      </c>
      <c r="FH308" s="22">
        <v>75.890320000000003</v>
      </c>
      <c r="FI308" s="22">
        <v>76.287090000000006</v>
      </c>
      <c r="FJ308" s="22">
        <v>75.872579999999999</v>
      </c>
      <c r="FK308" s="22">
        <v>74.900000000000006</v>
      </c>
      <c r="FL308" s="22">
        <v>73.025810000000007</v>
      </c>
      <c r="FM308" s="22">
        <v>70.737099999999998</v>
      </c>
      <c r="FN308" s="22">
        <v>67.408069999999995</v>
      </c>
      <c r="FO308" s="22">
        <v>63.630650000000003</v>
      </c>
      <c r="FP308" s="22">
        <v>61.524189999999997</v>
      </c>
      <c r="FQ308" s="22">
        <v>60.864519999999999</v>
      </c>
      <c r="FR308" s="22">
        <v>60.427419999999998</v>
      </c>
      <c r="FS308" s="22">
        <v>0.99191499999999999</v>
      </c>
      <c r="FT308" s="22">
        <v>4.39535E-2</v>
      </c>
      <c r="FU308" s="22">
        <v>6.4950499999999994E-2</v>
      </c>
      <c r="FV308">
        <v>4.56967E-2</v>
      </c>
    </row>
    <row r="309" spans="1:178" x14ac:dyDescent="0.3">
      <c r="A309" s="13" t="s">
        <v>226</v>
      </c>
      <c r="B309" s="13" t="s">
        <v>0</v>
      </c>
      <c r="C309" s="13" t="s">
        <v>269</v>
      </c>
      <c r="D309" s="34" t="s">
        <v>236</v>
      </c>
      <c r="E309" s="23" t="s">
        <v>220</v>
      </c>
      <c r="F309" s="23">
        <v>288</v>
      </c>
      <c r="G309" s="22">
        <v>0.292738</v>
      </c>
      <c r="H309" s="22">
        <v>0.2518319</v>
      </c>
      <c r="I309" s="22">
        <v>0.2372088</v>
      </c>
      <c r="J309" s="22">
        <v>0.24232580000000001</v>
      </c>
      <c r="K309" s="22">
        <v>0.24001990000000001</v>
      </c>
      <c r="L309" s="22">
        <v>0.27337</v>
      </c>
      <c r="M309" s="22">
        <v>0.27236139999999998</v>
      </c>
      <c r="N309" s="22">
        <v>0.2375949</v>
      </c>
      <c r="O309" s="22">
        <v>0.15958130000000001</v>
      </c>
      <c r="P309" s="22">
        <v>2.8993999999999999E-2</v>
      </c>
      <c r="Q309" s="22">
        <v>-0.1788343</v>
      </c>
      <c r="R309" s="22">
        <v>-0.292605</v>
      </c>
      <c r="S309" s="22">
        <v>-0.4132827</v>
      </c>
      <c r="T309" s="22">
        <v>-0.46383239999999998</v>
      </c>
      <c r="U309" s="22">
        <v>-0.40003850000000002</v>
      </c>
      <c r="V309" s="22">
        <v>-0.27536040000000001</v>
      </c>
      <c r="W309" s="22">
        <v>-5.7201099999999998E-2</v>
      </c>
      <c r="X309" s="22">
        <v>0.15298510000000001</v>
      </c>
      <c r="Y309" s="22">
        <v>0.33799610000000002</v>
      </c>
      <c r="Z309" s="22">
        <v>0.43710179999999998</v>
      </c>
      <c r="AA309" s="22">
        <v>0.4905487</v>
      </c>
      <c r="AB309" s="22">
        <v>0.4316506</v>
      </c>
      <c r="AC309" s="22">
        <v>0.37874219999999997</v>
      </c>
      <c r="AD309" s="22">
        <v>0.3267273</v>
      </c>
      <c r="AE309" s="22">
        <v>-5.8857E-2</v>
      </c>
      <c r="AF309" s="22">
        <v>-3.18125E-2</v>
      </c>
      <c r="AG309" s="22">
        <v>-5.6572999999999997E-3</v>
      </c>
      <c r="AH309" s="22">
        <v>-2.2585000000000001E-3</v>
      </c>
      <c r="AI309" s="22">
        <v>-7.5770000000000004E-3</v>
      </c>
      <c r="AJ309" s="22">
        <v>-4.8939999999999997E-4</v>
      </c>
      <c r="AK309" s="22">
        <v>-3.9554000000000004E-3</v>
      </c>
      <c r="AL309" s="22">
        <v>2.1958100000000001E-2</v>
      </c>
      <c r="AM309" s="22">
        <v>4.3734000000000002E-2</v>
      </c>
      <c r="AN309" s="22">
        <v>5.4092700000000001E-2</v>
      </c>
      <c r="AO309" s="22">
        <v>2.3138499999999999E-2</v>
      </c>
      <c r="AP309" s="22">
        <v>6.2536999999999995E-2</v>
      </c>
      <c r="AQ309" s="22">
        <v>5.8821499999999999E-2</v>
      </c>
      <c r="AR309" s="22">
        <v>3.0402499999999999E-2</v>
      </c>
      <c r="AS309" s="22">
        <v>5.0614300000000001E-2</v>
      </c>
      <c r="AT309" s="22">
        <v>6.5969399999999997E-2</v>
      </c>
      <c r="AU309" s="22">
        <v>6.0605800000000001E-2</v>
      </c>
      <c r="AV309" s="22">
        <v>2.40574E-2</v>
      </c>
      <c r="AW309" s="22">
        <v>1.88071E-2</v>
      </c>
      <c r="AX309" s="22">
        <v>-2.30514E-2</v>
      </c>
      <c r="AY309" s="22">
        <v>5.9327E-3</v>
      </c>
      <c r="AZ309" s="22">
        <v>-4.8941600000000002E-2</v>
      </c>
      <c r="BA309" s="22">
        <v>-3.0167099999999999E-2</v>
      </c>
      <c r="BB309" s="22">
        <v>-2.4950900000000002E-2</v>
      </c>
      <c r="BC309" s="22">
        <v>-2.7371099999999999E-2</v>
      </c>
      <c r="BD309" s="22">
        <v>-9.7366999999999992E-3</v>
      </c>
      <c r="BE309" s="22">
        <v>1.38826E-2</v>
      </c>
      <c r="BF309" s="22">
        <v>1.76194E-2</v>
      </c>
      <c r="BG309" s="22">
        <v>1.26185E-2</v>
      </c>
      <c r="BH309" s="22">
        <v>2.87795E-2</v>
      </c>
      <c r="BI309" s="22">
        <v>2.19443E-2</v>
      </c>
      <c r="BJ309" s="22">
        <v>4.7791100000000003E-2</v>
      </c>
      <c r="BK309" s="22">
        <v>7.4703099999999995E-2</v>
      </c>
      <c r="BL309" s="22">
        <v>9.5306500000000002E-2</v>
      </c>
      <c r="BM309" s="22">
        <v>6.3538600000000001E-2</v>
      </c>
      <c r="BN309" s="22">
        <v>0.1021903</v>
      </c>
      <c r="BO309" s="22">
        <v>9.8775399999999999E-2</v>
      </c>
      <c r="BP309" s="22">
        <v>7.1173600000000004E-2</v>
      </c>
      <c r="BQ309" s="22">
        <v>9.2532799999999998E-2</v>
      </c>
      <c r="BR309" s="22">
        <v>0.1012856</v>
      </c>
      <c r="BS309" s="22">
        <v>9.16357E-2</v>
      </c>
      <c r="BT309" s="22">
        <v>6.1123900000000002E-2</v>
      </c>
      <c r="BU309" s="22">
        <v>5.1012599999999998E-2</v>
      </c>
      <c r="BV309" s="22">
        <v>1.63822E-2</v>
      </c>
      <c r="BW309" s="22">
        <v>4.3798200000000002E-2</v>
      </c>
      <c r="BX309" s="22">
        <v>-9.6374000000000008E-3</v>
      </c>
      <c r="BY309" s="22">
        <v>1.8270999999999999E-3</v>
      </c>
      <c r="BZ309" s="22">
        <v>1.5452E-3</v>
      </c>
      <c r="CA309" s="22">
        <v>-5.5640000000000004E-3</v>
      </c>
      <c r="CB309" s="22">
        <v>5.5529000000000004E-3</v>
      </c>
      <c r="CC309" s="22">
        <v>2.7415800000000001E-2</v>
      </c>
      <c r="CD309" s="22">
        <v>3.1386799999999999E-2</v>
      </c>
      <c r="CE309" s="22">
        <v>2.6605899999999998E-2</v>
      </c>
      <c r="CF309" s="22">
        <v>4.9050999999999997E-2</v>
      </c>
      <c r="CG309" s="22">
        <v>3.9882399999999998E-2</v>
      </c>
      <c r="CH309" s="22">
        <v>6.5682900000000002E-2</v>
      </c>
      <c r="CI309" s="22">
        <v>9.6152299999999996E-2</v>
      </c>
      <c r="CJ309" s="22">
        <v>0.123851</v>
      </c>
      <c r="CK309" s="22">
        <v>9.1519699999999995E-2</v>
      </c>
      <c r="CL309" s="22">
        <v>0.12965399999999999</v>
      </c>
      <c r="CM309" s="22">
        <v>0.12644730000000001</v>
      </c>
      <c r="CN309" s="22">
        <v>9.9411600000000003E-2</v>
      </c>
      <c r="CO309" s="22">
        <v>0.12156550000000001</v>
      </c>
      <c r="CP309" s="22">
        <v>0.12574560000000001</v>
      </c>
      <c r="CQ309" s="22">
        <v>0.1131269</v>
      </c>
      <c r="CR309" s="22">
        <v>8.6796100000000001E-2</v>
      </c>
      <c r="CS309" s="22">
        <v>7.3318099999999997E-2</v>
      </c>
      <c r="CT309" s="22">
        <v>4.3693700000000002E-2</v>
      </c>
      <c r="CU309" s="22">
        <v>7.0023699999999994E-2</v>
      </c>
      <c r="CV309" s="22">
        <v>1.7584599999999999E-2</v>
      </c>
      <c r="CW309" s="22">
        <v>2.3986199999999999E-2</v>
      </c>
      <c r="CX309" s="22">
        <v>1.9896299999999999E-2</v>
      </c>
      <c r="CY309" s="22">
        <v>1.6243E-2</v>
      </c>
      <c r="CZ309" s="22">
        <v>2.08425E-2</v>
      </c>
      <c r="DA309" s="22">
        <v>4.0949100000000002E-2</v>
      </c>
      <c r="DB309" s="22">
        <v>4.5154199999999999E-2</v>
      </c>
      <c r="DC309" s="22">
        <v>4.0593299999999999E-2</v>
      </c>
      <c r="DD309" s="22">
        <v>6.9322599999999998E-2</v>
      </c>
      <c r="DE309" s="22">
        <v>5.7820499999999997E-2</v>
      </c>
      <c r="DF309" s="22">
        <v>8.3574700000000002E-2</v>
      </c>
      <c r="DG309" s="22">
        <v>0.11760139999999999</v>
      </c>
      <c r="DH309" s="22">
        <v>0.15239559999999999</v>
      </c>
      <c r="DI309" s="22">
        <v>0.1195007</v>
      </c>
      <c r="DJ309" s="22">
        <v>0.1571177</v>
      </c>
      <c r="DK309" s="22">
        <v>0.15411929999999999</v>
      </c>
      <c r="DL309" s="22">
        <v>0.1276496</v>
      </c>
      <c r="DM309" s="22">
        <v>0.15059810000000001</v>
      </c>
      <c r="DN309" s="22">
        <v>0.15020549999999999</v>
      </c>
      <c r="DO309" s="22">
        <v>0.13461809999999999</v>
      </c>
      <c r="DP309" s="22">
        <v>0.1124682</v>
      </c>
      <c r="DQ309" s="22">
        <v>9.56235E-2</v>
      </c>
      <c r="DR309" s="22">
        <v>7.1005299999999993E-2</v>
      </c>
      <c r="DS309" s="22">
        <v>9.6249199999999993E-2</v>
      </c>
      <c r="DT309" s="22">
        <v>4.4806600000000002E-2</v>
      </c>
      <c r="DU309" s="22">
        <v>4.6145400000000003E-2</v>
      </c>
      <c r="DV309" s="22">
        <v>3.8247400000000001E-2</v>
      </c>
      <c r="DW309" s="22">
        <v>4.7728899999999998E-2</v>
      </c>
      <c r="DX309" s="22">
        <v>4.29183E-2</v>
      </c>
      <c r="DY309" s="22">
        <v>6.0489000000000001E-2</v>
      </c>
      <c r="DZ309" s="22">
        <v>6.5032099999999995E-2</v>
      </c>
      <c r="EA309" s="22">
        <v>6.0788799999999997E-2</v>
      </c>
      <c r="EB309" s="22">
        <v>9.8591499999999999E-2</v>
      </c>
      <c r="EC309" s="22">
        <v>8.3720299999999997E-2</v>
      </c>
      <c r="ED309" s="22">
        <v>0.1094077</v>
      </c>
      <c r="EE309" s="22">
        <v>0.1485706</v>
      </c>
      <c r="EF309" s="22">
        <v>0.19360930000000001</v>
      </c>
      <c r="EG309" s="22">
        <v>0.15990090000000001</v>
      </c>
      <c r="EH309" s="22">
        <v>0.1967709</v>
      </c>
      <c r="EI309" s="22">
        <v>0.1940732</v>
      </c>
      <c r="EJ309" s="22">
        <v>0.16842070000000001</v>
      </c>
      <c r="EK309" s="22">
        <v>0.19251670000000001</v>
      </c>
      <c r="EL309" s="22">
        <v>0.18552170000000001</v>
      </c>
      <c r="EM309" s="22">
        <v>0.16564799999999999</v>
      </c>
      <c r="EN309" s="22">
        <v>0.14953469999999999</v>
      </c>
      <c r="EO309" s="22">
        <v>0.127829</v>
      </c>
      <c r="EP309" s="22">
        <v>0.1104388</v>
      </c>
      <c r="EQ309" s="22">
        <v>0.1341147</v>
      </c>
      <c r="ER309" s="22">
        <v>8.4110799999999999E-2</v>
      </c>
      <c r="ES309" s="22">
        <v>7.8139600000000003E-2</v>
      </c>
      <c r="ET309" s="22">
        <v>6.4743400000000007E-2</v>
      </c>
      <c r="EU309" s="22">
        <v>61.4</v>
      </c>
      <c r="EV309" s="22">
        <v>61.35</v>
      </c>
      <c r="EW309" s="22">
        <v>61</v>
      </c>
      <c r="EX309" s="22">
        <v>60.95</v>
      </c>
      <c r="EY309" s="22">
        <v>60.75</v>
      </c>
      <c r="EZ309" s="22">
        <v>60.6</v>
      </c>
      <c r="FA309" s="22">
        <v>60.5</v>
      </c>
      <c r="FB309" s="22">
        <v>61.1</v>
      </c>
      <c r="FC309" s="22">
        <v>62.2</v>
      </c>
      <c r="FD309" s="22">
        <v>64</v>
      </c>
      <c r="FE309" s="22">
        <v>66.150000000000006</v>
      </c>
      <c r="FF309" s="22">
        <v>68.349999999999994</v>
      </c>
      <c r="FG309" s="22">
        <v>69.95</v>
      </c>
      <c r="FH309" s="22">
        <v>70.650000000000006</v>
      </c>
      <c r="FI309" s="22">
        <v>70.25</v>
      </c>
      <c r="FJ309" s="22">
        <v>70.05</v>
      </c>
      <c r="FK309" s="22">
        <v>69.2</v>
      </c>
      <c r="FL309" s="22">
        <v>68</v>
      </c>
      <c r="FM309" s="22">
        <v>66.599999999999994</v>
      </c>
      <c r="FN309" s="22">
        <v>64.650000000000006</v>
      </c>
      <c r="FO309" s="22">
        <v>62.65</v>
      </c>
      <c r="FP309" s="22">
        <v>61.8</v>
      </c>
      <c r="FQ309" s="22">
        <v>61.6</v>
      </c>
      <c r="FR309" s="22">
        <v>61.5</v>
      </c>
      <c r="FS309" s="22">
        <v>0.70104880000000003</v>
      </c>
      <c r="FT309" s="22">
        <v>3.4132599999999999E-2</v>
      </c>
      <c r="FU309" s="22">
        <v>4.4138200000000002E-2</v>
      </c>
      <c r="FV309">
        <v>2.8420000000000001E-2</v>
      </c>
    </row>
    <row r="310" spans="1:178" x14ac:dyDescent="0.3">
      <c r="A310" s="13" t="s">
        <v>226</v>
      </c>
      <c r="B310" s="13" t="s">
        <v>0</v>
      </c>
      <c r="C310" s="13" t="s">
        <v>269</v>
      </c>
      <c r="D310" s="34" t="s">
        <v>236</v>
      </c>
      <c r="E310" s="23" t="s">
        <v>221</v>
      </c>
      <c r="F310" s="23">
        <v>314</v>
      </c>
      <c r="G310" s="22">
        <v>0.25937650000000001</v>
      </c>
      <c r="H310" s="22">
        <v>0.2616967</v>
      </c>
      <c r="I310" s="22">
        <v>0.25407180000000001</v>
      </c>
      <c r="J310" s="22">
        <v>0.2121691</v>
      </c>
      <c r="K310" s="22">
        <v>0.21890599999999999</v>
      </c>
      <c r="L310" s="22">
        <v>0.25454739999999998</v>
      </c>
      <c r="M310" s="22">
        <v>0.25565389999999999</v>
      </c>
      <c r="N310" s="22">
        <v>0.16837089999999999</v>
      </c>
      <c r="O310" s="22">
        <v>1.8040299999999999E-2</v>
      </c>
      <c r="P310" s="22">
        <v>-0.15495980000000001</v>
      </c>
      <c r="Q310" s="22">
        <v>-0.39435179999999997</v>
      </c>
      <c r="R310" s="22">
        <v>-0.53823319999999997</v>
      </c>
      <c r="S310" s="22">
        <v>-0.59404809999999997</v>
      </c>
      <c r="T310" s="22">
        <v>-0.5746658</v>
      </c>
      <c r="U310" s="22">
        <v>-0.46376689999999998</v>
      </c>
      <c r="V310" s="22">
        <v>-0.32799</v>
      </c>
      <c r="W310" s="22">
        <v>-9.8579399999999998E-2</v>
      </c>
      <c r="X310" s="22">
        <v>0.16877339999999999</v>
      </c>
      <c r="Y310" s="22">
        <v>0.37186639999999999</v>
      </c>
      <c r="Z310" s="22">
        <v>0.44757619999999998</v>
      </c>
      <c r="AA310" s="22">
        <v>0.45595940000000001</v>
      </c>
      <c r="AB310" s="22">
        <v>0.42936410000000003</v>
      </c>
      <c r="AC310" s="22">
        <v>0.37459409999999999</v>
      </c>
      <c r="AD310" s="22">
        <v>0.34612700000000002</v>
      </c>
      <c r="AE310" s="22">
        <v>-0.1392072</v>
      </c>
      <c r="AF310" s="22">
        <v>-0.11434610000000001</v>
      </c>
      <c r="AG310" s="22">
        <v>-0.1175904</v>
      </c>
      <c r="AH310" s="22">
        <v>-0.1390729</v>
      </c>
      <c r="AI310" s="22">
        <v>-0.1226042</v>
      </c>
      <c r="AJ310" s="22">
        <v>-7.5136800000000004E-2</v>
      </c>
      <c r="AK310" s="22">
        <v>-6.3319799999999996E-2</v>
      </c>
      <c r="AL310" s="22">
        <v>-0.10430879999999999</v>
      </c>
      <c r="AM310" s="22">
        <v>-0.1499257</v>
      </c>
      <c r="AN310" s="22">
        <v>-0.13258200000000001</v>
      </c>
      <c r="AO310" s="22">
        <v>-0.13016030000000001</v>
      </c>
      <c r="AP310" s="22">
        <v>-9.7497200000000006E-2</v>
      </c>
      <c r="AQ310" s="22">
        <v>-5.6922399999999998E-2</v>
      </c>
      <c r="AR310" s="22">
        <v>-1.2312999999999999E-2</v>
      </c>
      <c r="AS310" s="22">
        <v>1.27349E-2</v>
      </c>
      <c r="AT310" s="22">
        <v>1.4119999999999999E-4</v>
      </c>
      <c r="AU310" s="22">
        <v>-3.0747300000000002E-2</v>
      </c>
      <c r="AV310" s="22">
        <v>-5.9528900000000003E-2</v>
      </c>
      <c r="AW310" s="22">
        <v>-0.10039339999999999</v>
      </c>
      <c r="AX310" s="22">
        <v>-0.1078597</v>
      </c>
      <c r="AY310" s="22">
        <v>-0.12622839999999999</v>
      </c>
      <c r="AZ310" s="22">
        <v>-0.12905369999999999</v>
      </c>
      <c r="BA310" s="22">
        <v>-0.11808150000000001</v>
      </c>
      <c r="BB310" s="22">
        <v>-9.6251299999999998E-2</v>
      </c>
      <c r="BC310" s="22">
        <v>-0.102755</v>
      </c>
      <c r="BD310" s="22">
        <v>-8.4223900000000004E-2</v>
      </c>
      <c r="BE310" s="22">
        <v>-9.0976600000000005E-2</v>
      </c>
      <c r="BF310" s="22">
        <v>-0.112221</v>
      </c>
      <c r="BG310" s="22">
        <v>-9.6328399999999995E-2</v>
      </c>
      <c r="BH310" s="22">
        <v>-5.3566799999999998E-2</v>
      </c>
      <c r="BI310" s="22">
        <v>-4.3231100000000001E-2</v>
      </c>
      <c r="BJ310" s="22">
        <v>-7.9319600000000004E-2</v>
      </c>
      <c r="BK310" s="22">
        <v>-0.11641310000000001</v>
      </c>
      <c r="BL310" s="22">
        <v>-9.2605699999999999E-2</v>
      </c>
      <c r="BM310" s="22">
        <v>-8.0564499999999997E-2</v>
      </c>
      <c r="BN310" s="22">
        <v>-4.68067E-2</v>
      </c>
      <c r="BO310" s="22">
        <v>-9.1476000000000005E-3</v>
      </c>
      <c r="BP310" s="22">
        <v>3.4129199999999998E-2</v>
      </c>
      <c r="BQ310" s="22">
        <v>5.5125599999999997E-2</v>
      </c>
      <c r="BR310" s="22">
        <v>3.5141600000000002E-2</v>
      </c>
      <c r="BS310" s="22">
        <v>3.7253999999999998E-3</v>
      </c>
      <c r="BT310" s="22">
        <v>-2.6806799999999999E-2</v>
      </c>
      <c r="BU310" s="22">
        <v>-6.8302100000000004E-2</v>
      </c>
      <c r="BV310" s="22">
        <v>-7.7975600000000006E-2</v>
      </c>
      <c r="BW310" s="22">
        <v>-9.63614E-2</v>
      </c>
      <c r="BX310" s="22">
        <v>-0.1008227</v>
      </c>
      <c r="BY310" s="22">
        <v>-8.9086899999999997E-2</v>
      </c>
      <c r="BZ310" s="22">
        <v>-6.0521699999999998E-2</v>
      </c>
      <c r="CA310" s="22">
        <v>-7.7508300000000002E-2</v>
      </c>
      <c r="CB310" s="22">
        <v>-6.3361399999999998E-2</v>
      </c>
      <c r="CC310" s="22">
        <v>-7.2543999999999997E-2</v>
      </c>
      <c r="CD310" s="22">
        <v>-9.3623499999999998E-2</v>
      </c>
      <c r="CE310" s="22">
        <v>-7.8129799999999999E-2</v>
      </c>
      <c r="CF310" s="22">
        <v>-3.8627399999999999E-2</v>
      </c>
      <c r="CG310" s="22">
        <v>-2.9317699999999999E-2</v>
      </c>
      <c r="CH310" s="22">
        <v>-6.2012100000000001E-2</v>
      </c>
      <c r="CI310" s="22">
        <v>-9.3202400000000005E-2</v>
      </c>
      <c r="CJ310" s="22">
        <v>-6.4918299999999998E-2</v>
      </c>
      <c r="CK310" s="22">
        <v>-4.6214600000000002E-2</v>
      </c>
      <c r="CL310" s="22">
        <v>-1.1698500000000001E-2</v>
      </c>
      <c r="CM310" s="22">
        <v>2.39411E-2</v>
      </c>
      <c r="CN310" s="22">
        <v>6.6294900000000004E-2</v>
      </c>
      <c r="CO310" s="22">
        <v>8.4485299999999999E-2</v>
      </c>
      <c r="CP310" s="22">
        <v>5.9382699999999997E-2</v>
      </c>
      <c r="CQ310" s="22">
        <v>2.76011E-2</v>
      </c>
      <c r="CR310" s="22">
        <v>-4.1434999999999996E-3</v>
      </c>
      <c r="CS310" s="22">
        <v>-4.60758E-2</v>
      </c>
      <c r="CT310" s="22">
        <v>-5.7278000000000003E-2</v>
      </c>
      <c r="CU310" s="22">
        <v>-7.5675699999999999E-2</v>
      </c>
      <c r="CV310" s="22">
        <v>-8.1270099999999998E-2</v>
      </c>
      <c r="CW310" s="22">
        <v>-6.9005300000000006E-2</v>
      </c>
      <c r="CX310" s="22">
        <v>-3.5775399999999999E-2</v>
      </c>
      <c r="CY310" s="22">
        <v>-5.2261599999999998E-2</v>
      </c>
      <c r="CZ310" s="22">
        <v>-4.2498899999999999E-2</v>
      </c>
      <c r="DA310" s="22">
        <v>-5.4111399999999997E-2</v>
      </c>
      <c r="DB310" s="22">
        <v>-7.5025999999999995E-2</v>
      </c>
      <c r="DC310" s="22">
        <v>-5.9931199999999997E-2</v>
      </c>
      <c r="DD310" s="22">
        <v>-2.3688000000000001E-2</v>
      </c>
      <c r="DE310" s="22">
        <v>-1.54042E-2</v>
      </c>
      <c r="DF310" s="22">
        <v>-4.47047E-2</v>
      </c>
      <c r="DG310" s="22">
        <v>-6.9991700000000004E-2</v>
      </c>
      <c r="DH310" s="22">
        <v>-3.7230800000000001E-2</v>
      </c>
      <c r="DI310" s="22">
        <v>-1.1864700000000001E-2</v>
      </c>
      <c r="DJ310" s="22">
        <v>2.3409599999999999E-2</v>
      </c>
      <c r="DK310" s="22">
        <v>5.7029799999999999E-2</v>
      </c>
      <c r="DL310" s="22">
        <v>9.8460699999999998E-2</v>
      </c>
      <c r="DM310" s="22">
        <v>0.113845</v>
      </c>
      <c r="DN310" s="22">
        <v>8.3623900000000001E-2</v>
      </c>
      <c r="DO310" s="22">
        <v>5.1476800000000003E-2</v>
      </c>
      <c r="DP310" s="22">
        <v>1.85197E-2</v>
      </c>
      <c r="DQ310" s="22">
        <v>-2.3849499999999999E-2</v>
      </c>
      <c r="DR310" s="22">
        <v>-3.6580399999999999E-2</v>
      </c>
      <c r="DS310" s="22">
        <v>-5.4989900000000001E-2</v>
      </c>
      <c r="DT310" s="22">
        <v>-6.1717500000000002E-2</v>
      </c>
      <c r="DU310" s="22">
        <v>-4.8923700000000001E-2</v>
      </c>
      <c r="DV310" s="22">
        <v>-1.1029199999999999E-2</v>
      </c>
      <c r="DW310" s="22">
        <v>-1.5809400000000001E-2</v>
      </c>
      <c r="DX310" s="22">
        <v>-1.2376699999999999E-2</v>
      </c>
      <c r="DY310" s="22">
        <v>-2.7497600000000001E-2</v>
      </c>
      <c r="DZ310" s="22">
        <v>-4.8174099999999997E-2</v>
      </c>
      <c r="EA310" s="22">
        <v>-3.3655299999999999E-2</v>
      </c>
      <c r="EB310" s="22">
        <v>-2.1180000000000001E-3</v>
      </c>
      <c r="EC310" s="22">
        <v>4.6845000000000003E-3</v>
      </c>
      <c r="ED310" s="22">
        <v>-1.9715400000000001E-2</v>
      </c>
      <c r="EE310" s="22">
        <v>-3.64791E-2</v>
      </c>
      <c r="EF310" s="22">
        <v>2.7453999999999998E-3</v>
      </c>
      <c r="EG310" s="22">
        <v>3.7731099999999997E-2</v>
      </c>
      <c r="EH310" s="22">
        <v>7.4100200000000005E-2</v>
      </c>
      <c r="EI310" s="22">
        <v>0.1048046</v>
      </c>
      <c r="EJ310" s="22">
        <v>0.1449029</v>
      </c>
      <c r="EK310" s="22">
        <v>0.15623580000000001</v>
      </c>
      <c r="EL310" s="22">
        <v>0.1186242</v>
      </c>
      <c r="EM310" s="22">
        <v>8.5949499999999998E-2</v>
      </c>
      <c r="EN310" s="22">
        <v>5.1241799999999997E-2</v>
      </c>
      <c r="EO310" s="22">
        <v>8.2418000000000005E-3</v>
      </c>
      <c r="EP310" s="22">
        <v>-6.6962999999999996E-3</v>
      </c>
      <c r="EQ310" s="22">
        <v>-2.5122999999999999E-2</v>
      </c>
      <c r="ER310" s="22">
        <v>-3.3486500000000002E-2</v>
      </c>
      <c r="ES310" s="22">
        <v>-1.9928999999999999E-2</v>
      </c>
      <c r="ET310" s="22">
        <v>2.4700400000000001E-2</v>
      </c>
      <c r="EU310" s="22">
        <v>59.9</v>
      </c>
      <c r="EV310" s="22">
        <v>59.45</v>
      </c>
      <c r="EW310" s="22">
        <v>58.85</v>
      </c>
      <c r="EX310" s="22">
        <v>58.75</v>
      </c>
      <c r="EY310" s="22">
        <v>58.45</v>
      </c>
      <c r="EZ310" s="22">
        <v>58.3</v>
      </c>
      <c r="FA310" s="22">
        <v>58.1</v>
      </c>
      <c r="FB310" s="22">
        <v>59.8</v>
      </c>
      <c r="FC310" s="22">
        <v>62.55</v>
      </c>
      <c r="FD310" s="22">
        <v>66.45</v>
      </c>
      <c r="FE310" s="22">
        <v>71.3</v>
      </c>
      <c r="FF310" s="22">
        <v>74.45</v>
      </c>
      <c r="FG310" s="22">
        <v>77.3</v>
      </c>
      <c r="FH310" s="22">
        <v>79.2</v>
      </c>
      <c r="FI310" s="22">
        <v>80.099999999999994</v>
      </c>
      <c r="FJ310" s="22">
        <v>79.55</v>
      </c>
      <c r="FK310" s="22">
        <v>78.5</v>
      </c>
      <c r="FL310" s="22">
        <v>76.2</v>
      </c>
      <c r="FM310" s="22">
        <v>73.349999999999994</v>
      </c>
      <c r="FN310" s="22">
        <v>69.150000000000006</v>
      </c>
      <c r="FO310" s="22">
        <v>64.25</v>
      </c>
      <c r="FP310" s="22">
        <v>61.35</v>
      </c>
      <c r="FQ310" s="22">
        <v>60.4</v>
      </c>
      <c r="FR310" s="22">
        <v>59.75</v>
      </c>
      <c r="FS310" s="22">
        <v>0.67377160000000003</v>
      </c>
      <c r="FT310" s="22">
        <v>2.7651499999999999E-2</v>
      </c>
      <c r="FU310" s="22">
        <v>4.5671900000000001E-2</v>
      </c>
      <c r="FV310">
        <v>3.3381000000000001E-2</v>
      </c>
    </row>
    <row r="311" spans="1:178" x14ac:dyDescent="0.3">
      <c r="A311" s="13" t="s">
        <v>226</v>
      </c>
      <c r="B311" s="13" t="s">
        <v>0</v>
      </c>
      <c r="C311" s="13" t="s">
        <v>269</v>
      </c>
      <c r="D311" s="34" t="s">
        <v>237</v>
      </c>
      <c r="E311" s="23" t="s">
        <v>219</v>
      </c>
      <c r="F311" s="23">
        <v>578</v>
      </c>
      <c r="G311" s="22">
        <v>0.40219060000000001</v>
      </c>
      <c r="H311" s="22">
        <v>0.33725909999999998</v>
      </c>
      <c r="I311" s="22">
        <v>0.35821370000000002</v>
      </c>
      <c r="J311" s="22">
        <v>0.36244330000000002</v>
      </c>
      <c r="K311" s="22">
        <v>0.38555319999999998</v>
      </c>
      <c r="L311" s="22">
        <v>0.40194859999999999</v>
      </c>
      <c r="M311" s="22">
        <v>0.47504030000000003</v>
      </c>
      <c r="N311" s="22">
        <v>0.31367129999999999</v>
      </c>
      <c r="O311" s="22">
        <v>-6.2381699999999998E-2</v>
      </c>
      <c r="P311" s="22">
        <v>-0.46780630000000001</v>
      </c>
      <c r="Q311" s="22">
        <v>-0.83345210000000003</v>
      </c>
      <c r="R311" s="22">
        <v>-1.10338</v>
      </c>
      <c r="S311" s="22">
        <v>-1.2116450000000001</v>
      </c>
      <c r="T311" s="22">
        <v>-1.1741509999999999</v>
      </c>
      <c r="U311" s="22">
        <v>-0.99947520000000001</v>
      </c>
      <c r="V311" s="22">
        <v>-0.72313000000000005</v>
      </c>
      <c r="W311" s="22">
        <v>-0.33058179999999998</v>
      </c>
      <c r="X311" s="22">
        <v>0.24608169999999999</v>
      </c>
      <c r="Y311" s="22">
        <v>0.60040939999999998</v>
      </c>
      <c r="Z311" s="22">
        <v>0.69590180000000001</v>
      </c>
      <c r="AA311" s="22">
        <v>0.6650452</v>
      </c>
      <c r="AB311" s="22">
        <v>0.62728360000000005</v>
      </c>
      <c r="AC311" s="22">
        <v>0.56843330000000003</v>
      </c>
      <c r="AD311" s="22">
        <v>0.53386069999999997</v>
      </c>
      <c r="AE311" s="22">
        <v>-0.16085869999999999</v>
      </c>
      <c r="AF311" s="22">
        <v>-0.1922114</v>
      </c>
      <c r="AG311" s="22">
        <v>-0.15301980000000001</v>
      </c>
      <c r="AH311" s="22">
        <v>-0.13879929999999999</v>
      </c>
      <c r="AI311" s="22">
        <v>-0.13804900000000001</v>
      </c>
      <c r="AJ311" s="22">
        <v>-0.12946940000000001</v>
      </c>
      <c r="AK311" s="22">
        <v>-0.1075081</v>
      </c>
      <c r="AL311" s="22">
        <v>-0.117461</v>
      </c>
      <c r="AM311" s="22">
        <v>-0.17223240000000001</v>
      </c>
      <c r="AN311" s="22">
        <v>-0.18641250000000001</v>
      </c>
      <c r="AO311" s="22">
        <v>-0.1892779</v>
      </c>
      <c r="AP311" s="22">
        <v>-0.19827220000000001</v>
      </c>
      <c r="AQ311" s="22">
        <v>-0.16185089999999999</v>
      </c>
      <c r="AR311" s="22">
        <v>-0.12757640000000001</v>
      </c>
      <c r="AS311" s="22">
        <v>-0.1177063</v>
      </c>
      <c r="AT311" s="22">
        <v>-0.14021159999999999</v>
      </c>
      <c r="AU311" s="22">
        <v>-0.1844906</v>
      </c>
      <c r="AV311" s="22">
        <v>-0.1636705</v>
      </c>
      <c r="AW311" s="22">
        <v>-0.215396</v>
      </c>
      <c r="AX311" s="22">
        <v>-0.2143166</v>
      </c>
      <c r="AY311" s="22">
        <v>-0.2073342</v>
      </c>
      <c r="AZ311" s="22">
        <v>-0.19497829999999999</v>
      </c>
      <c r="BA311" s="22">
        <v>-0.15678819999999999</v>
      </c>
      <c r="BB311" s="22">
        <v>-9.7753099999999996E-2</v>
      </c>
      <c r="BC311" s="22">
        <v>-0.12230580000000001</v>
      </c>
      <c r="BD311" s="22">
        <v>-0.1481413</v>
      </c>
      <c r="BE311" s="22">
        <v>-0.1209701</v>
      </c>
      <c r="BF311" s="22">
        <v>-0.1089083</v>
      </c>
      <c r="BG311" s="22">
        <v>-0.1061496</v>
      </c>
      <c r="BH311" s="22">
        <v>-9.9462200000000001E-2</v>
      </c>
      <c r="BI311" s="22">
        <v>-7.5875799999999993E-2</v>
      </c>
      <c r="BJ311" s="22">
        <v>-8.6177299999999998E-2</v>
      </c>
      <c r="BK311" s="22">
        <v>-0.12803210000000001</v>
      </c>
      <c r="BL311" s="22">
        <v>-0.1285607</v>
      </c>
      <c r="BM311" s="22">
        <v>-0.1180112</v>
      </c>
      <c r="BN311" s="22">
        <v>-0.1156833</v>
      </c>
      <c r="BO311" s="22">
        <v>-8.1852099999999997E-2</v>
      </c>
      <c r="BP311" s="22">
        <v>-5.8537600000000002E-2</v>
      </c>
      <c r="BQ311" s="22">
        <v>-6.0553999999999997E-2</v>
      </c>
      <c r="BR311" s="22">
        <v>-9.6412100000000001E-2</v>
      </c>
      <c r="BS311" s="22">
        <v>-0.14862249999999999</v>
      </c>
      <c r="BT311" s="22">
        <v>-0.12816559999999999</v>
      </c>
      <c r="BU311" s="22">
        <v>-0.17526349999999999</v>
      </c>
      <c r="BV311" s="22">
        <v>-0.1770341</v>
      </c>
      <c r="BW311" s="22">
        <v>-0.1709659</v>
      </c>
      <c r="BX311" s="22">
        <v>-0.1585876</v>
      </c>
      <c r="BY311" s="22">
        <v>-0.12175809999999999</v>
      </c>
      <c r="BZ311" s="22">
        <v>-5.8577799999999999E-2</v>
      </c>
      <c r="CA311" s="22">
        <v>-9.56042E-2</v>
      </c>
      <c r="CB311" s="22">
        <v>-0.1176184</v>
      </c>
      <c r="CC311" s="22">
        <v>-9.8772499999999999E-2</v>
      </c>
      <c r="CD311" s="22">
        <v>-8.8205800000000001E-2</v>
      </c>
      <c r="CE311" s="22">
        <v>-8.4056199999999998E-2</v>
      </c>
      <c r="CF311" s="22">
        <v>-7.8679299999999994E-2</v>
      </c>
      <c r="CG311" s="22">
        <v>-5.3967300000000003E-2</v>
      </c>
      <c r="CH311" s="22">
        <v>-6.4510300000000007E-2</v>
      </c>
      <c r="CI311" s="22">
        <v>-9.7419099999999995E-2</v>
      </c>
      <c r="CJ311" s="22">
        <v>-8.8492699999999994E-2</v>
      </c>
      <c r="CK311" s="22">
        <v>-6.8652000000000005E-2</v>
      </c>
      <c r="CL311" s="22">
        <v>-5.8482600000000003E-2</v>
      </c>
      <c r="CM311" s="22">
        <v>-2.6445199999999999E-2</v>
      </c>
      <c r="CN311" s="22">
        <v>-1.07216E-2</v>
      </c>
      <c r="CO311" s="22">
        <v>-2.09705E-2</v>
      </c>
      <c r="CP311" s="22">
        <v>-6.6076700000000002E-2</v>
      </c>
      <c r="CQ311" s="22">
        <v>-0.1237804</v>
      </c>
      <c r="CR311" s="22">
        <v>-0.103575</v>
      </c>
      <c r="CS311" s="22">
        <v>-0.14746790000000001</v>
      </c>
      <c r="CT311" s="22">
        <v>-0.15121229999999999</v>
      </c>
      <c r="CU311" s="22">
        <v>-0.1457774</v>
      </c>
      <c r="CV311" s="22">
        <v>-0.13338349999999999</v>
      </c>
      <c r="CW311" s="22">
        <v>-9.7496299999999994E-2</v>
      </c>
      <c r="CX311" s="22">
        <v>-3.1445099999999997E-2</v>
      </c>
      <c r="CY311" s="22">
        <v>-6.8902599999999994E-2</v>
      </c>
      <c r="CZ311" s="22">
        <v>-8.7095599999999995E-2</v>
      </c>
      <c r="DA311" s="22">
        <v>-7.6575000000000004E-2</v>
      </c>
      <c r="DB311" s="22">
        <v>-6.7503400000000005E-2</v>
      </c>
      <c r="DC311" s="22">
        <v>-6.1962799999999998E-2</v>
      </c>
      <c r="DD311" s="22">
        <v>-5.7896400000000001E-2</v>
      </c>
      <c r="DE311" s="22">
        <v>-3.2058900000000001E-2</v>
      </c>
      <c r="DF311" s="22">
        <v>-4.2843399999999997E-2</v>
      </c>
      <c r="DG311" s="22">
        <v>-6.6806099999999993E-2</v>
      </c>
      <c r="DH311" s="22">
        <v>-4.8424700000000001E-2</v>
      </c>
      <c r="DI311" s="22">
        <v>-1.9292900000000002E-2</v>
      </c>
      <c r="DJ311" s="22">
        <v>-1.2818E-3</v>
      </c>
      <c r="DK311" s="22">
        <v>2.89617E-2</v>
      </c>
      <c r="DL311" s="22">
        <v>3.7094500000000002E-2</v>
      </c>
      <c r="DM311" s="22">
        <v>1.8612900000000002E-2</v>
      </c>
      <c r="DN311" s="22">
        <v>-3.5741299999999997E-2</v>
      </c>
      <c r="DO311" s="22">
        <v>-9.8938200000000004E-2</v>
      </c>
      <c r="DP311" s="22">
        <v>-7.8984499999999999E-2</v>
      </c>
      <c r="DQ311" s="22">
        <v>-0.1196723</v>
      </c>
      <c r="DR311" s="22">
        <v>-0.12539049999999999</v>
      </c>
      <c r="DS311" s="22">
        <v>-0.1205888</v>
      </c>
      <c r="DT311" s="22">
        <v>-0.1081794</v>
      </c>
      <c r="DU311" s="22">
        <v>-7.3234599999999997E-2</v>
      </c>
      <c r="DV311" s="22">
        <v>-4.3124000000000001E-3</v>
      </c>
      <c r="DW311" s="22">
        <v>-3.03497E-2</v>
      </c>
      <c r="DX311" s="22">
        <v>-4.3025399999999998E-2</v>
      </c>
      <c r="DY311" s="22">
        <v>-4.4525299999999997E-2</v>
      </c>
      <c r="DZ311" s="22">
        <v>-3.7612300000000001E-2</v>
      </c>
      <c r="EA311" s="22">
        <v>-3.00635E-2</v>
      </c>
      <c r="EB311" s="22">
        <v>-2.7889199999999999E-2</v>
      </c>
      <c r="EC311" s="22">
        <v>-4.2650000000000001E-4</v>
      </c>
      <c r="ED311" s="22">
        <v>-1.1559699999999999E-2</v>
      </c>
      <c r="EE311" s="22">
        <v>-2.2605699999999999E-2</v>
      </c>
      <c r="EF311" s="22">
        <v>9.4271000000000008E-3</v>
      </c>
      <c r="EG311" s="22">
        <v>5.1973900000000003E-2</v>
      </c>
      <c r="EH311" s="22">
        <v>8.1307000000000004E-2</v>
      </c>
      <c r="EI311" s="22">
        <v>0.1089604</v>
      </c>
      <c r="EJ311" s="22">
        <v>0.1061332</v>
      </c>
      <c r="EK311" s="22">
        <v>7.5765200000000005E-2</v>
      </c>
      <c r="EL311" s="22">
        <v>8.0581000000000003E-3</v>
      </c>
      <c r="EM311" s="22">
        <v>-6.3070100000000004E-2</v>
      </c>
      <c r="EN311" s="22">
        <v>-4.34796E-2</v>
      </c>
      <c r="EO311" s="22">
        <v>-7.9539899999999997E-2</v>
      </c>
      <c r="EP311" s="22">
        <v>-8.8108000000000006E-2</v>
      </c>
      <c r="EQ311" s="22">
        <v>-8.4220600000000007E-2</v>
      </c>
      <c r="ER311" s="22">
        <v>-7.1788599999999994E-2</v>
      </c>
      <c r="ES311" s="22">
        <v>-3.8204399999999999E-2</v>
      </c>
      <c r="ET311" s="22">
        <v>3.4862999999999998E-2</v>
      </c>
      <c r="EU311" s="22">
        <v>49.966209999999997</v>
      </c>
      <c r="EV311" s="22">
        <v>48.755760000000002</v>
      </c>
      <c r="EW311" s="22">
        <v>48.494619999999998</v>
      </c>
      <c r="EX311" s="22">
        <v>47.827959999999997</v>
      </c>
      <c r="EY311" s="22">
        <v>47.459290000000003</v>
      </c>
      <c r="EZ311" s="22">
        <v>47.399389999999997</v>
      </c>
      <c r="FA311" s="22">
        <v>46.786479999999997</v>
      </c>
      <c r="FB311" s="22">
        <v>46.764980000000001</v>
      </c>
      <c r="FC311" s="22">
        <v>49.812600000000003</v>
      </c>
      <c r="FD311" s="22">
        <v>53.927799999999998</v>
      </c>
      <c r="FE311" s="22">
        <v>57.651310000000002</v>
      </c>
      <c r="FF311" s="22">
        <v>60.428570000000001</v>
      </c>
      <c r="FG311" s="22">
        <v>61.976959999999998</v>
      </c>
      <c r="FH311" s="22">
        <v>62.780340000000002</v>
      </c>
      <c r="FI311" s="22">
        <v>63.288789999999999</v>
      </c>
      <c r="FJ311" s="22">
        <v>62.897080000000003</v>
      </c>
      <c r="FK311" s="22">
        <v>61.800310000000003</v>
      </c>
      <c r="FL311" s="22">
        <v>60.122889999999998</v>
      </c>
      <c r="FM311" s="22">
        <v>58.095239999999997</v>
      </c>
      <c r="FN311" s="22">
        <v>54.923189999999998</v>
      </c>
      <c r="FO311" s="22">
        <v>52.705069999999999</v>
      </c>
      <c r="FP311" s="22">
        <v>51.451610000000002</v>
      </c>
      <c r="FQ311" s="22">
        <v>50.723500000000001</v>
      </c>
      <c r="FR311" s="22">
        <v>49.85868</v>
      </c>
      <c r="FS311" s="22">
        <v>0.87290690000000004</v>
      </c>
      <c r="FT311" s="22">
        <v>5.1355199999999997E-2</v>
      </c>
      <c r="FU311" s="22">
        <v>4.6283400000000002E-2</v>
      </c>
      <c r="FV311">
        <v>3.7961300000000003E-2</v>
      </c>
    </row>
    <row r="312" spans="1:178" x14ac:dyDescent="0.3">
      <c r="A312" s="13" t="s">
        <v>226</v>
      </c>
      <c r="B312" s="13" t="s">
        <v>0</v>
      </c>
      <c r="C312" s="13" t="s">
        <v>269</v>
      </c>
      <c r="D312" s="34" t="s">
        <v>237</v>
      </c>
      <c r="E312" s="23" t="s">
        <v>220</v>
      </c>
      <c r="F312" s="23">
        <v>278</v>
      </c>
      <c r="G312" s="22">
        <v>0.1789472</v>
      </c>
      <c r="H312" s="22">
        <v>0.16306300000000001</v>
      </c>
      <c r="I312" s="22">
        <v>0.1658355</v>
      </c>
      <c r="J312" s="22">
        <v>0.173876</v>
      </c>
      <c r="K312" s="22">
        <v>0.18345320000000001</v>
      </c>
      <c r="L312" s="22">
        <v>0.20049829999999999</v>
      </c>
      <c r="M312" s="22">
        <v>0.24694389999999999</v>
      </c>
      <c r="N312" s="22">
        <v>0.1332237</v>
      </c>
      <c r="O312" s="22">
        <v>-5.8545100000000003E-2</v>
      </c>
      <c r="P312" s="22">
        <v>-0.25639299999999998</v>
      </c>
      <c r="Q312" s="22">
        <v>-0.45176319999999998</v>
      </c>
      <c r="R312" s="22">
        <v>-0.61679450000000002</v>
      </c>
      <c r="S312" s="22">
        <v>-0.67567370000000004</v>
      </c>
      <c r="T312" s="22">
        <v>-0.64565070000000002</v>
      </c>
      <c r="U312" s="22">
        <v>-0.56677409999999995</v>
      </c>
      <c r="V312" s="22">
        <v>-0.44606410000000002</v>
      </c>
      <c r="W312" s="22">
        <v>-0.27435739999999997</v>
      </c>
      <c r="X312" s="22">
        <v>1.9215200000000002E-2</v>
      </c>
      <c r="Y312" s="22">
        <v>0.23499890000000001</v>
      </c>
      <c r="Z312" s="22">
        <v>0.31891580000000003</v>
      </c>
      <c r="AA312" s="22">
        <v>0.31066139999999998</v>
      </c>
      <c r="AB312" s="22">
        <v>0.28768549999999998</v>
      </c>
      <c r="AC312" s="22">
        <v>0.25433080000000002</v>
      </c>
      <c r="AD312" s="22">
        <v>0.232073</v>
      </c>
      <c r="AE312" s="22">
        <v>-0.13987949999999999</v>
      </c>
      <c r="AF312" s="22">
        <v>-9.15628E-2</v>
      </c>
      <c r="AG312" s="22">
        <v>-6.7059099999999996E-2</v>
      </c>
      <c r="AH312" s="22">
        <v>-5.8812700000000002E-2</v>
      </c>
      <c r="AI312" s="22">
        <v>-5.8274699999999999E-2</v>
      </c>
      <c r="AJ312" s="22">
        <v>-6.8378700000000001E-2</v>
      </c>
      <c r="AK312" s="22">
        <v>-5.5278899999999999E-2</v>
      </c>
      <c r="AL312" s="22">
        <v>-7.8723899999999999E-2</v>
      </c>
      <c r="AM312" s="22">
        <v>-0.1106664</v>
      </c>
      <c r="AN312" s="22">
        <v>-0.1331244</v>
      </c>
      <c r="AO312" s="22">
        <v>-0.1542829</v>
      </c>
      <c r="AP312" s="22">
        <v>-0.16904240000000001</v>
      </c>
      <c r="AQ312" s="22">
        <v>-0.14848800000000001</v>
      </c>
      <c r="AR312" s="22">
        <v>-0.117966</v>
      </c>
      <c r="AS312" s="22">
        <v>-9.6895400000000007E-2</v>
      </c>
      <c r="AT312" s="22">
        <v>-0.1003473</v>
      </c>
      <c r="AU312" s="22">
        <v>-0.14408080000000001</v>
      </c>
      <c r="AV312" s="22">
        <v>-0.15028610000000001</v>
      </c>
      <c r="AW312" s="22">
        <v>-0.1634668</v>
      </c>
      <c r="AX312" s="22">
        <v>-0.1440729</v>
      </c>
      <c r="AY312" s="22">
        <v>-0.13956750000000001</v>
      </c>
      <c r="AZ312" s="22">
        <v>-0.1387428</v>
      </c>
      <c r="BA312" s="22">
        <v>-0.1290992</v>
      </c>
      <c r="BB312" s="22">
        <v>-9.0069399999999994E-2</v>
      </c>
      <c r="BC312" s="22">
        <v>-0.1083433</v>
      </c>
      <c r="BD312" s="22">
        <v>-7.2098300000000004E-2</v>
      </c>
      <c r="BE312" s="22">
        <v>-5.1259899999999997E-2</v>
      </c>
      <c r="BF312" s="22">
        <v>-4.35539E-2</v>
      </c>
      <c r="BG312" s="22">
        <v>-4.1118500000000002E-2</v>
      </c>
      <c r="BH312" s="22">
        <v>-4.8208099999999997E-2</v>
      </c>
      <c r="BI312" s="22">
        <v>-3.3770799999999997E-2</v>
      </c>
      <c r="BJ312" s="22">
        <v>-5.4434200000000002E-2</v>
      </c>
      <c r="BK312" s="22">
        <v>-7.7607899999999994E-2</v>
      </c>
      <c r="BL312" s="22">
        <v>-8.4390199999999999E-2</v>
      </c>
      <c r="BM312" s="22">
        <v>-9.1120900000000005E-2</v>
      </c>
      <c r="BN312" s="22">
        <v>-9.9354799999999993E-2</v>
      </c>
      <c r="BO312" s="22">
        <v>-8.0176999999999998E-2</v>
      </c>
      <c r="BP312" s="22">
        <v>-5.81278E-2</v>
      </c>
      <c r="BQ312" s="22">
        <v>-4.7930399999999998E-2</v>
      </c>
      <c r="BR312" s="22">
        <v>-6.2506599999999995E-2</v>
      </c>
      <c r="BS312" s="22">
        <v>-0.1146243</v>
      </c>
      <c r="BT312" s="22">
        <v>-0.1191913</v>
      </c>
      <c r="BU312" s="22">
        <v>-0.1287153</v>
      </c>
      <c r="BV312" s="22">
        <v>-0.1099025</v>
      </c>
      <c r="BW312" s="22">
        <v>-0.1057434</v>
      </c>
      <c r="BX312" s="22">
        <v>-0.1052037</v>
      </c>
      <c r="BY312" s="22">
        <v>-9.7508399999999995E-2</v>
      </c>
      <c r="BZ312" s="22">
        <v>-6.5540899999999999E-2</v>
      </c>
      <c r="CA312" s="22">
        <v>-8.6501400000000006E-2</v>
      </c>
      <c r="CB312" s="22">
        <v>-5.8617200000000001E-2</v>
      </c>
      <c r="CC312" s="22">
        <v>-4.0317499999999999E-2</v>
      </c>
      <c r="CD312" s="22">
        <v>-3.29857E-2</v>
      </c>
      <c r="CE312" s="22">
        <v>-2.9236100000000001E-2</v>
      </c>
      <c r="CF312" s="22">
        <v>-3.4237999999999998E-2</v>
      </c>
      <c r="CG312" s="22">
        <v>-1.88743E-2</v>
      </c>
      <c r="CH312" s="22">
        <v>-3.7611199999999997E-2</v>
      </c>
      <c r="CI312" s="22">
        <v>-5.4711599999999999E-2</v>
      </c>
      <c r="CJ312" s="22">
        <v>-5.0637099999999997E-2</v>
      </c>
      <c r="CK312" s="22">
        <v>-4.7375199999999999E-2</v>
      </c>
      <c r="CL312" s="22">
        <v>-5.1089299999999997E-2</v>
      </c>
      <c r="CM312" s="22">
        <v>-3.2864900000000002E-2</v>
      </c>
      <c r="CN312" s="22">
        <v>-1.6684000000000001E-2</v>
      </c>
      <c r="CO312" s="22">
        <v>-1.4017399999999999E-2</v>
      </c>
      <c r="CP312" s="22">
        <v>-3.6298200000000003E-2</v>
      </c>
      <c r="CQ312" s="22">
        <v>-9.4222799999999995E-2</v>
      </c>
      <c r="CR312" s="22">
        <v>-9.7655099999999995E-2</v>
      </c>
      <c r="CS312" s="22">
        <v>-0.1046465</v>
      </c>
      <c r="CT312" s="22">
        <v>-8.6236199999999999E-2</v>
      </c>
      <c r="CU312" s="22">
        <v>-8.2317000000000001E-2</v>
      </c>
      <c r="CV312" s="22">
        <v>-8.1974500000000006E-2</v>
      </c>
      <c r="CW312" s="22">
        <v>-7.5628799999999996E-2</v>
      </c>
      <c r="CX312" s="22">
        <v>-4.8552499999999998E-2</v>
      </c>
      <c r="CY312" s="22">
        <v>-6.4659599999999998E-2</v>
      </c>
      <c r="CZ312" s="22">
        <v>-4.5136099999999998E-2</v>
      </c>
      <c r="DA312" s="22">
        <v>-2.9375100000000001E-2</v>
      </c>
      <c r="DB312" s="22">
        <v>-2.24175E-2</v>
      </c>
      <c r="DC312" s="22">
        <v>-1.73537E-2</v>
      </c>
      <c r="DD312" s="22">
        <v>-2.0267899999999998E-2</v>
      </c>
      <c r="DE312" s="22">
        <v>-3.9778000000000001E-3</v>
      </c>
      <c r="DF312" s="22">
        <v>-2.07882E-2</v>
      </c>
      <c r="DG312" s="22">
        <v>-3.1815299999999998E-2</v>
      </c>
      <c r="DH312" s="22">
        <v>-1.6884E-2</v>
      </c>
      <c r="DI312" s="22">
        <v>-3.6294000000000001E-3</v>
      </c>
      <c r="DJ312" s="22">
        <v>-2.8238E-3</v>
      </c>
      <c r="DK312" s="22">
        <v>1.4447099999999999E-2</v>
      </c>
      <c r="DL312" s="22">
        <v>2.4759799999999998E-2</v>
      </c>
      <c r="DM312" s="22">
        <v>1.9895599999999999E-2</v>
      </c>
      <c r="DN312" s="22">
        <v>-1.0089799999999999E-2</v>
      </c>
      <c r="DO312" s="22">
        <v>-7.3821399999999995E-2</v>
      </c>
      <c r="DP312" s="22">
        <v>-7.6119000000000006E-2</v>
      </c>
      <c r="DQ312" s="22">
        <v>-8.0577700000000002E-2</v>
      </c>
      <c r="DR312" s="22">
        <v>-6.2569799999999995E-2</v>
      </c>
      <c r="DS312" s="22">
        <v>-5.8890499999999998E-2</v>
      </c>
      <c r="DT312" s="22">
        <v>-5.8745400000000003E-2</v>
      </c>
      <c r="DU312" s="22">
        <v>-5.3749100000000001E-2</v>
      </c>
      <c r="DV312" s="22">
        <v>-3.1564200000000001E-2</v>
      </c>
      <c r="DW312" s="22">
        <v>-3.3123399999999997E-2</v>
      </c>
      <c r="DX312" s="22">
        <v>-2.5671599999999999E-2</v>
      </c>
      <c r="DY312" s="22">
        <v>-1.3576E-2</v>
      </c>
      <c r="DZ312" s="22">
        <v>-7.1587999999999999E-3</v>
      </c>
      <c r="EA312" s="22">
        <v>-1.975E-4</v>
      </c>
      <c r="EB312" s="22">
        <v>-9.7299999999999993E-5</v>
      </c>
      <c r="EC312" s="22">
        <v>1.7530400000000002E-2</v>
      </c>
      <c r="ED312" s="22">
        <v>3.5014999999999998E-3</v>
      </c>
      <c r="EE312" s="22">
        <v>1.2432999999999999E-3</v>
      </c>
      <c r="EF312" s="22">
        <v>3.1850200000000002E-2</v>
      </c>
      <c r="EG312" s="22">
        <v>5.9532500000000002E-2</v>
      </c>
      <c r="EH312" s="22">
        <v>6.6863800000000001E-2</v>
      </c>
      <c r="EI312" s="22">
        <v>8.2758200000000004E-2</v>
      </c>
      <c r="EJ312" s="22">
        <v>8.4598099999999996E-2</v>
      </c>
      <c r="EK312" s="22">
        <v>6.8860599999999994E-2</v>
      </c>
      <c r="EL312" s="22">
        <v>2.7751000000000001E-2</v>
      </c>
      <c r="EM312" s="22">
        <v>-4.4364899999999999E-2</v>
      </c>
      <c r="EN312" s="22">
        <v>-4.5024099999999997E-2</v>
      </c>
      <c r="EO312" s="22">
        <v>-4.5826199999999997E-2</v>
      </c>
      <c r="EP312" s="22">
        <v>-2.8399400000000002E-2</v>
      </c>
      <c r="EQ312" s="22">
        <v>-2.5066399999999999E-2</v>
      </c>
      <c r="ER312" s="22">
        <v>-2.5206200000000002E-2</v>
      </c>
      <c r="ES312" s="22">
        <v>-2.2158299999999999E-2</v>
      </c>
      <c r="ET312" s="22">
        <v>-7.0356999999999998E-3</v>
      </c>
      <c r="EU312" s="22">
        <v>52.476190000000003</v>
      </c>
      <c r="EV312" s="22">
        <v>51.76191</v>
      </c>
      <c r="EW312" s="22">
        <v>51.238100000000003</v>
      </c>
      <c r="EX312" s="22">
        <v>50.571429999999999</v>
      </c>
      <c r="EY312" s="22">
        <v>50.523809999999997</v>
      </c>
      <c r="EZ312" s="22">
        <v>50.142859999999999</v>
      </c>
      <c r="FA312" s="22">
        <v>49.23809</v>
      </c>
      <c r="FB312" s="22">
        <v>49.333329999999997</v>
      </c>
      <c r="FC312" s="22">
        <v>52.380949999999999</v>
      </c>
      <c r="FD312" s="22">
        <v>56</v>
      </c>
      <c r="FE312" s="22">
        <v>59.285710000000002</v>
      </c>
      <c r="FF312" s="22">
        <v>62.23809</v>
      </c>
      <c r="FG312" s="22">
        <v>63.523809999999997</v>
      </c>
      <c r="FH312" s="22">
        <v>63.714289999999998</v>
      </c>
      <c r="FI312" s="22">
        <v>64.047619999999995</v>
      </c>
      <c r="FJ312" s="22">
        <v>63.714289999999998</v>
      </c>
      <c r="FK312" s="22">
        <v>62.23809</v>
      </c>
      <c r="FL312" s="22">
        <v>60.619050000000001</v>
      </c>
      <c r="FM312" s="22">
        <v>59</v>
      </c>
      <c r="FN312" s="22">
        <v>56.76191</v>
      </c>
      <c r="FO312" s="22">
        <v>54.952379999999998</v>
      </c>
      <c r="FP312" s="22">
        <v>53.523809999999997</v>
      </c>
      <c r="FQ312" s="22">
        <v>53</v>
      </c>
      <c r="FR312" s="22">
        <v>52.047620000000002</v>
      </c>
      <c r="FS312" s="22">
        <v>0.7168158</v>
      </c>
      <c r="FT312" s="22">
        <v>4.4935099999999999E-2</v>
      </c>
      <c r="FU312" s="22">
        <v>4.2149300000000001E-2</v>
      </c>
      <c r="FV312">
        <v>2.3177099999999999E-2</v>
      </c>
    </row>
    <row r="313" spans="1:178" x14ac:dyDescent="0.3">
      <c r="A313" s="13" t="s">
        <v>226</v>
      </c>
      <c r="B313" s="13" t="s">
        <v>0</v>
      </c>
      <c r="C313" s="13" t="s">
        <v>269</v>
      </c>
      <c r="D313" s="34" t="s">
        <v>237</v>
      </c>
      <c r="E313" s="23" t="s">
        <v>221</v>
      </c>
      <c r="F313" s="23">
        <v>300</v>
      </c>
      <c r="G313" s="22">
        <v>0.2173988</v>
      </c>
      <c r="H313" s="22">
        <v>0.1698527</v>
      </c>
      <c r="I313" s="22">
        <v>0.19066910000000001</v>
      </c>
      <c r="J313" s="22">
        <v>0.18926470000000001</v>
      </c>
      <c r="K313" s="22">
        <v>0.2019029</v>
      </c>
      <c r="L313" s="22">
        <v>0.20237369999999999</v>
      </c>
      <c r="M313" s="22">
        <v>0.22425249999999999</v>
      </c>
      <c r="N313" s="22">
        <v>0.1782388</v>
      </c>
      <c r="O313" s="22">
        <v>5.0907000000000001E-3</v>
      </c>
      <c r="P313" s="22">
        <v>-0.19481480000000001</v>
      </c>
      <c r="Q313" s="22">
        <v>-0.3701026</v>
      </c>
      <c r="R313" s="22">
        <v>-0.48192970000000002</v>
      </c>
      <c r="S313" s="22">
        <v>-0.53389169999999997</v>
      </c>
      <c r="T313" s="22">
        <v>-0.53144429999999998</v>
      </c>
      <c r="U313" s="22">
        <v>-0.43958629999999999</v>
      </c>
      <c r="V313" s="22">
        <v>-0.29491509999999999</v>
      </c>
      <c r="W313" s="22">
        <v>-8.6786199999999994E-2</v>
      </c>
      <c r="X313" s="22">
        <v>0.19731070000000001</v>
      </c>
      <c r="Y313" s="22">
        <v>0.35075650000000003</v>
      </c>
      <c r="Z313" s="22">
        <v>0.37623830000000003</v>
      </c>
      <c r="AA313" s="22">
        <v>0.36106100000000002</v>
      </c>
      <c r="AB313" s="22">
        <v>0.34443649999999998</v>
      </c>
      <c r="AC313" s="22">
        <v>0.31400159999999999</v>
      </c>
      <c r="AD313" s="22">
        <v>0.30003659999999999</v>
      </c>
      <c r="AE313" s="22">
        <v>-6.5182199999999996E-2</v>
      </c>
      <c r="AF313" s="22">
        <v>-0.12741669999999999</v>
      </c>
      <c r="AG313" s="22">
        <v>-9.7197099999999995E-2</v>
      </c>
      <c r="AH313" s="22">
        <v>-8.8250499999999996E-2</v>
      </c>
      <c r="AI313" s="22">
        <v>-8.9997900000000006E-2</v>
      </c>
      <c r="AJ313" s="22">
        <v>-8.1476400000000004E-2</v>
      </c>
      <c r="AK313" s="22">
        <v>-7.86776E-2</v>
      </c>
      <c r="AL313" s="22">
        <v>-5.63426E-2</v>
      </c>
      <c r="AM313" s="22">
        <v>-7.1782499999999999E-2</v>
      </c>
      <c r="AN313" s="22">
        <v>-6.6821699999999998E-2</v>
      </c>
      <c r="AO313" s="22">
        <v>-5.8804700000000001E-2</v>
      </c>
      <c r="AP313" s="22">
        <v>-5.7329199999999997E-2</v>
      </c>
      <c r="AQ313" s="22">
        <v>-3.95912E-2</v>
      </c>
      <c r="AR313" s="22">
        <v>-3.9042E-2</v>
      </c>
      <c r="AS313" s="22">
        <v>-4.3790999999999997E-2</v>
      </c>
      <c r="AT313" s="22">
        <v>-6.2828599999999998E-2</v>
      </c>
      <c r="AU313" s="22">
        <v>-7.2107900000000003E-2</v>
      </c>
      <c r="AV313" s="22">
        <v>-5.4582600000000002E-2</v>
      </c>
      <c r="AW313" s="22">
        <v>-9.1378200000000007E-2</v>
      </c>
      <c r="AX313" s="22">
        <v>-0.1027209</v>
      </c>
      <c r="AY313" s="22">
        <v>-9.3215300000000001E-2</v>
      </c>
      <c r="AZ313" s="22">
        <v>-8.2994499999999999E-2</v>
      </c>
      <c r="BA313" s="22">
        <v>-5.9219300000000002E-2</v>
      </c>
      <c r="BB313" s="22">
        <v>-3.8142000000000002E-2</v>
      </c>
      <c r="BC313" s="22">
        <v>-4.0399200000000003E-2</v>
      </c>
      <c r="BD313" s="22">
        <v>-9.0107699999999999E-2</v>
      </c>
      <c r="BE313" s="22">
        <v>-7.2750899999999993E-2</v>
      </c>
      <c r="BF313" s="22">
        <v>-6.6463800000000003E-2</v>
      </c>
      <c r="BG313" s="22">
        <v>-6.68517E-2</v>
      </c>
      <c r="BH313" s="22">
        <v>-5.9721700000000003E-2</v>
      </c>
      <c r="BI313" s="22">
        <v>-5.7339899999999999E-2</v>
      </c>
      <c r="BJ313" s="22">
        <v>-3.81716E-2</v>
      </c>
      <c r="BK313" s="22">
        <v>-4.5438699999999999E-2</v>
      </c>
      <c r="BL313" s="22">
        <v>-3.5514799999999999E-2</v>
      </c>
      <c r="BM313" s="22">
        <v>-2.2912499999999999E-2</v>
      </c>
      <c r="BN313" s="22">
        <v>-1.31968E-2</v>
      </c>
      <c r="BO313" s="22">
        <v>2.5106999999999998E-3</v>
      </c>
      <c r="BP313" s="22">
        <v>-1.137E-3</v>
      </c>
      <c r="BQ313" s="22">
        <v>-1.0643700000000001E-2</v>
      </c>
      <c r="BR313" s="22">
        <v>-3.6211199999999999E-2</v>
      </c>
      <c r="BS313" s="22">
        <v>-4.9848000000000003E-2</v>
      </c>
      <c r="BT313" s="22">
        <v>-3.3641999999999998E-2</v>
      </c>
      <c r="BU313" s="22">
        <v>-6.7574099999999998E-2</v>
      </c>
      <c r="BV313" s="22">
        <v>-8.0433099999999993E-2</v>
      </c>
      <c r="BW313" s="22">
        <v>-7.2254899999999997E-2</v>
      </c>
      <c r="BX313" s="22">
        <v>-6.21904E-2</v>
      </c>
      <c r="BY313" s="22">
        <v>-3.9030200000000001E-2</v>
      </c>
      <c r="BZ313" s="22">
        <v>-8.1773999999999996E-3</v>
      </c>
      <c r="CA313" s="22">
        <v>-2.3234600000000001E-2</v>
      </c>
      <c r="CB313" s="22">
        <v>-6.4267599999999994E-2</v>
      </c>
      <c r="CC313" s="22">
        <v>-5.5819599999999997E-2</v>
      </c>
      <c r="CD313" s="22">
        <v>-5.1374400000000001E-2</v>
      </c>
      <c r="CE313" s="22">
        <v>-5.0820700000000003E-2</v>
      </c>
      <c r="CF313" s="22">
        <v>-4.46545E-2</v>
      </c>
      <c r="CG313" s="22">
        <v>-4.2561399999999999E-2</v>
      </c>
      <c r="CH313" s="22">
        <v>-2.5586399999999999E-2</v>
      </c>
      <c r="CI313" s="22">
        <v>-2.7193200000000001E-2</v>
      </c>
      <c r="CJ313" s="22">
        <v>-1.3831700000000001E-2</v>
      </c>
      <c r="CK313" s="22">
        <v>1.9463E-3</v>
      </c>
      <c r="CL313" s="22">
        <v>1.7369200000000001E-2</v>
      </c>
      <c r="CM313" s="22">
        <v>3.1670299999999998E-2</v>
      </c>
      <c r="CN313" s="22">
        <v>2.51159E-2</v>
      </c>
      <c r="CO313" s="22">
        <v>1.2314E-2</v>
      </c>
      <c r="CP313" s="22">
        <v>-1.7776E-2</v>
      </c>
      <c r="CQ313" s="22">
        <v>-3.44309E-2</v>
      </c>
      <c r="CR313" s="22">
        <v>-1.9138499999999999E-2</v>
      </c>
      <c r="CS313" s="22">
        <v>-5.1087500000000001E-2</v>
      </c>
      <c r="CT313" s="22">
        <v>-6.4996600000000002E-2</v>
      </c>
      <c r="CU313" s="22">
        <v>-5.7737799999999999E-2</v>
      </c>
      <c r="CV313" s="22">
        <v>-4.7781499999999998E-2</v>
      </c>
      <c r="CW313" s="22">
        <v>-2.5047300000000002E-2</v>
      </c>
      <c r="CX313" s="22">
        <v>1.25761E-2</v>
      </c>
      <c r="CY313" s="22">
        <v>-6.0699999999999999E-3</v>
      </c>
      <c r="CZ313" s="22">
        <v>-3.8427500000000003E-2</v>
      </c>
      <c r="DA313" s="22">
        <v>-3.8888199999999998E-2</v>
      </c>
      <c r="DB313" s="22">
        <v>-3.6284999999999998E-2</v>
      </c>
      <c r="DC313" s="22">
        <v>-3.4789800000000003E-2</v>
      </c>
      <c r="DD313" s="22">
        <v>-2.95873E-2</v>
      </c>
      <c r="DE313" s="22">
        <v>-2.7782999999999999E-2</v>
      </c>
      <c r="DF313" s="22">
        <v>-1.3001199999999999E-2</v>
      </c>
      <c r="DG313" s="22">
        <v>-8.9476E-3</v>
      </c>
      <c r="DH313" s="22">
        <v>7.8513999999999997E-3</v>
      </c>
      <c r="DI313" s="22">
        <v>2.6805099999999998E-2</v>
      </c>
      <c r="DJ313" s="22">
        <v>4.7935199999999997E-2</v>
      </c>
      <c r="DK313" s="22">
        <v>6.0830000000000002E-2</v>
      </c>
      <c r="DL313" s="22">
        <v>5.1368799999999999E-2</v>
      </c>
      <c r="DM313" s="22">
        <v>3.5271700000000003E-2</v>
      </c>
      <c r="DN313" s="22">
        <v>6.5919999999999998E-4</v>
      </c>
      <c r="DO313" s="22">
        <v>-1.90139E-2</v>
      </c>
      <c r="DP313" s="22">
        <v>-4.6350999999999996E-3</v>
      </c>
      <c r="DQ313" s="22">
        <v>-3.4600800000000001E-2</v>
      </c>
      <c r="DR313" s="22">
        <v>-4.9560199999999999E-2</v>
      </c>
      <c r="DS313" s="22">
        <v>-4.3220799999999997E-2</v>
      </c>
      <c r="DT313" s="22">
        <v>-3.3372699999999998E-2</v>
      </c>
      <c r="DU313" s="22">
        <v>-1.10644E-2</v>
      </c>
      <c r="DV313" s="22">
        <v>3.3329499999999998E-2</v>
      </c>
      <c r="DW313" s="22">
        <v>1.8712900000000001E-2</v>
      </c>
      <c r="DX313" s="22">
        <v>-1.1184999999999999E-3</v>
      </c>
      <c r="DY313" s="22">
        <v>-1.4442099999999999E-2</v>
      </c>
      <c r="DZ313" s="22">
        <v>-1.44984E-2</v>
      </c>
      <c r="EA313" s="22">
        <v>-1.16436E-2</v>
      </c>
      <c r="EB313" s="22">
        <v>-7.8326999999999997E-3</v>
      </c>
      <c r="EC313" s="22">
        <v>-6.4451999999999999E-3</v>
      </c>
      <c r="ED313" s="22">
        <v>5.1697999999999996E-3</v>
      </c>
      <c r="EE313" s="22">
        <v>1.7396200000000001E-2</v>
      </c>
      <c r="EF313" s="22">
        <v>3.9158400000000003E-2</v>
      </c>
      <c r="EG313" s="22">
        <v>6.2697299999999997E-2</v>
      </c>
      <c r="EH313" s="22">
        <v>9.2067599999999999E-2</v>
      </c>
      <c r="EI313" s="22">
        <v>0.10293190000000001</v>
      </c>
      <c r="EJ313" s="22">
        <v>8.9273900000000003E-2</v>
      </c>
      <c r="EK313" s="22">
        <v>6.8419099999999997E-2</v>
      </c>
      <c r="EL313" s="22">
        <v>2.7276600000000002E-2</v>
      </c>
      <c r="EM313" s="22">
        <v>3.2460000000000002E-3</v>
      </c>
      <c r="EN313" s="22">
        <v>1.63056E-2</v>
      </c>
      <c r="EO313" s="22">
        <v>-1.0796699999999999E-2</v>
      </c>
      <c r="EP313" s="22">
        <v>-2.7272399999999999E-2</v>
      </c>
      <c r="EQ313" s="22">
        <v>-2.22604E-2</v>
      </c>
      <c r="ER313" s="22">
        <v>-1.2568599999999999E-2</v>
      </c>
      <c r="ES313" s="22">
        <v>9.1248000000000006E-3</v>
      </c>
      <c r="ET313" s="22">
        <v>6.3294100000000006E-2</v>
      </c>
      <c r="EU313" s="22">
        <v>48.380949999999999</v>
      </c>
      <c r="EV313" s="22">
        <v>46.857140000000001</v>
      </c>
      <c r="EW313" s="22">
        <v>46.761899999999997</v>
      </c>
      <c r="EX313" s="22">
        <v>46.095239999999997</v>
      </c>
      <c r="EY313" s="22">
        <v>45.523809999999997</v>
      </c>
      <c r="EZ313" s="22">
        <v>45.666670000000003</v>
      </c>
      <c r="FA313" s="22">
        <v>45.23809</v>
      </c>
      <c r="FB313" s="22">
        <v>45.142859999999999</v>
      </c>
      <c r="FC313" s="22">
        <v>48.190480000000001</v>
      </c>
      <c r="FD313" s="22">
        <v>52.619050000000001</v>
      </c>
      <c r="FE313" s="22">
        <v>56.619050000000001</v>
      </c>
      <c r="FF313" s="22">
        <v>59.285710000000002</v>
      </c>
      <c r="FG313" s="22">
        <v>61</v>
      </c>
      <c r="FH313" s="22">
        <v>62.190480000000001</v>
      </c>
      <c r="FI313" s="22">
        <v>62.809519999999999</v>
      </c>
      <c r="FJ313" s="22">
        <v>62.380949999999999</v>
      </c>
      <c r="FK313" s="22">
        <v>61.523809999999997</v>
      </c>
      <c r="FL313" s="22">
        <v>59.809519999999999</v>
      </c>
      <c r="FM313" s="22">
        <v>57.523809999999997</v>
      </c>
      <c r="FN313" s="22">
        <v>53.76191</v>
      </c>
      <c r="FO313" s="22">
        <v>51.285710000000002</v>
      </c>
      <c r="FP313" s="22">
        <v>50.142859999999999</v>
      </c>
      <c r="FQ313" s="22">
        <v>49.285710000000002</v>
      </c>
      <c r="FR313" s="22">
        <v>48.476190000000003</v>
      </c>
      <c r="FS313" s="22">
        <v>0.52495239999999999</v>
      </c>
      <c r="FT313" s="22">
        <v>2.776E-2</v>
      </c>
      <c r="FU313" s="22">
        <v>2.6597599999999999E-2</v>
      </c>
      <c r="FV313">
        <v>2.6813199999999999E-2</v>
      </c>
    </row>
    <row r="314" spans="1:178" x14ac:dyDescent="0.3">
      <c r="A314" t="s">
        <v>226</v>
      </c>
      <c r="B314" t="s">
        <v>0</v>
      </c>
      <c r="C314" t="s">
        <v>269</v>
      </c>
      <c r="D314" s="32" t="s">
        <v>238</v>
      </c>
      <c r="E314" t="s">
        <v>219</v>
      </c>
      <c r="F314">
        <v>598</v>
      </c>
      <c r="G314">
        <v>0.44236370000000003</v>
      </c>
      <c r="H314">
        <v>0.37011640000000001</v>
      </c>
      <c r="I314">
        <v>0.3953952</v>
      </c>
      <c r="J314">
        <v>0.38164429999999999</v>
      </c>
      <c r="K314">
        <v>0.37302770000000002</v>
      </c>
      <c r="L314">
        <v>0.40069280000000002</v>
      </c>
      <c r="M314">
        <v>0.4436022</v>
      </c>
      <c r="N314">
        <v>0.2454105</v>
      </c>
      <c r="O314">
        <v>-5.9288500000000001E-2</v>
      </c>
      <c r="P314">
        <v>-0.34064939999999999</v>
      </c>
      <c r="Q314">
        <v>-0.71698280000000003</v>
      </c>
      <c r="R314">
        <v>-1.0375760000000001</v>
      </c>
      <c r="S314">
        <v>-1.2105109999999999</v>
      </c>
      <c r="T314">
        <v>-1.2321219999999999</v>
      </c>
      <c r="U314">
        <v>-1.113224</v>
      </c>
      <c r="V314">
        <v>-0.94183729999999999</v>
      </c>
      <c r="W314">
        <v>-0.5510813</v>
      </c>
      <c r="X314">
        <v>1.44414E-2</v>
      </c>
      <c r="Y314">
        <v>0.3765503</v>
      </c>
      <c r="Z314">
        <v>0.59700819999999999</v>
      </c>
      <c r="AA314">
        <v>0.66108719999999999</v>
      </c>
      <c r="AB314">
        <v>0.63693750000000005</v>
      </c>
      <c r="AC314">
        <v>0.57230990000000004</v>
      </c>
      <c r="AD314">
        <v>0.55014160000000001</v>
      </c>
      <c r="AE314">
        <v>-0.16642480000000001</v>
      </c>
      <c r="AF314">
        <v>-0.19886239999999999</v>
      </c>
      <c r="AG314">
        <v>-0.1583146</v>
      </c>
      <c r="AH314">
        <v>-0.14360210000000001</v>
      </c>
      <c r="AI314">
        <v>-0.1428257</v>
      </c>
      <c r="AJ314">
        <v>-0.13394919999999999</v>
      </c>
      <c r="AK314">
        <v>-0.1112281</v>
      </c>
      <c r="AL314">
        <v>-0.1215253</v>
      </c>
      <c r="AM314">
        <v>-0.17819199999999999</v>
      </c>
      <c r="AN314">
        <v>-0.1928627</v>
      </c>
      <c r="AO314">
        <v>-0.19582730000000001</v>
      </c>
      <c r="AP314">
        <v>-0.2051328</v>
      </c>
      <c r="AQ314">
        <v>-0.1674513</v>
      </c>
      <c r="AR314">
        <v>-0.13199079999999999</v>
      </c>
      <c r="AS314">
        <v>-0.1217792</v>
      </c>
      <c r="AT314">
        <v>-0.1450632</v>
      </c>
      <c r="AU314">
        <v>-0.1908744</v>
      </c>
      <c r="AV314">
        <v>-0.16933380000000001</v>
      </c>
      <c r="AW314">
        <v>-0.2228492</v>
      </c>
      <c r="AX314">
        <v>-0.2217325</v>
      </c>
      <c r="AY314">
        <v>-0.21450839999999999</v>
      </c>
      <c r="AZ314">
        <v>-0.20172499999999999</v>
      </c>
      <c r="BA314">
        <v>-0.16221350000000001</v>
      </c>
      <c r="BB314">
        <v>-0.10113560000000001</v>
      </c>
      <c r="BC314">
        <v>-0.12653780000000001</v>
      </c>
      <c r="BD314">
        <v>-0.1532673</v>
      </c>
      <c r="BE314">
        <v>-0.12515589999999999</v>
      </c>
      <c r="BF314">
        <v>-0.1126767</v>
      </c>
      <c r="BG314">
        <v>-0.10982260000000001</v>
      </c>
      <c r="BH314">
        <v>-0.1029038</v>
      </c>
      <c r="BI314">
        <v>-7.8501199999999993E-2</v>
      </c>
      <c r="BJ314">
        <v>-8.9159199999999994E-2</v>
      </c>
      <c r="BK314">
        <v>-0.13246230000000001</v>
      </c>
      <c r="BL314">
        <v>-0.13300909999999999</v>
      </c>
      <c r="BM314">
        <v>-0.1220946</v>
      </c>
      <c r="BN314">
        <v>-0.11968620000000001</v>
      </c>
      <c r="BO314">
        <v>-8.4684499999999996E-2</v>
      </c>
      <c r="BP314">
        <v>-6.0563100000000002E-2</v>
      </c>
      <c r="BQ314">
        <v>-6.2649300000000005E-2</v>
      </c>
      <c r="BR314">
        <v>-9.9748199999999995E-2</v>
      </c>
      <c r="BS314">
        <v>-0.15376509999999999</v>
      </c>
      <c r="BT314">
        <v>-0.13260040000000001</v>
      </c>
      <c r="BU314">
        <v>-0.18132809999999999</v>
      </c>
      <c r="BV314">
        <v>-0.18315989999999999</v>
      </c>
      <c r="BW314">
        <v>-0.1768817</v>
      </c>
      <c r="BX314">
        <v>-0.164075</v>
      </c>
      <c r="BY314">
        <v>-0.12597120000000001</v>
      </c>
      <c r="BZ314">
        <v>-6.0604699999999997E-2</v>
      </c>
      <c r="CA314">
        <v>-9.8912299999999995E-2</v>
      </c>
      <c r="CB314">
        <v>-0.1216883</v>
      </c>
      <c r="CC314">
        <v>-0.1021903</v>
      </c>
      <c r="CD314">
        <v>-9.1257900000000003E-2</v>
      </c>
      <c r="CE314">
        <v>-8.6964700000000006E-2</v>
      </c>
      <c r="CF314">
        <v>-8.1401699999999994E-2</v>
      </c>
      <c r="CG314">
        <v>-5.5834700000000001E-2</v>
      </c>
      <c r="CH314">
        <v>-6.6742499999999996E-2</v>
      </c>
      <c r="CI314">
        <v>-0.10079</v>
      </c>
      <c r="CJ314">
        <v>-9.1554700000000003E-2</v>
      </c>
      <c r="CK314">
        <v>-7.1027499999999993E-2</v>
      </c>
      <c r="CL314">
        <v>-6.0506200000000003E-2</v>
      </c>
      <c r="CM314">
        <v>-2.73604E-2</v>
      </c>
      <c r="CN314">
        <v>-1.1092599999999999E-2</v>
      </c>
      <c r="CO314">
        <v>-2.1696199999999999E-2</v>
      </c>
      <c r="CP314">
        <v>-6.8363199999999999E-2</v>
      </c>
      <c r="CQ314">
        <v>-0.12806339999999999</v>
      </c>
      <c r="CR314">
        <v>-0.107159</v>
      </c>
      <c r="CS314">
        <v>-0.1525707</v>
      </c>
      <c r="CT314">
        <v>-0.15644459999999999</v>
      </c>
      <c r="CU314">
        <v>-0.1508216</v>
      </c>
      <c r="CV314">
        <v>-0.1379988</v>
      </c>
      <c r="CW314">
        <v>-0.1008699</v>
      </c>
      <c r="CX314">
        <v>-3.2533100000000002E-2</v>
      </c>
      <c r="CY314">
        <v>-7.1286699999999995E-2</v>
      </c>
      <c r="CZ314">
        <v>-9.0109300000000003E-2</v>
      </c>
      <c r="DA314">
        <v>-7.9224699999999995E-2</v>
      </c>
      <c r="DB314">
        <v>-6.9839100000000001E-2</v>
      </c>
      <c r="DC314">
        <v>-6.4106899999999994E-2</v>
      </c>
      <c r="DD314">
        <v>-5.98997E-2</v>
      </c>
      <c r="DE314">
        <v>-3.3168200000000002E-2</v>
      </c>
      <c r="DF314">
        <v>-4.4325799999999999E-2</v>
      </c>
      <c r="DG314">
        <v>-6.9117700000000004E-2</v>
      </c>
      <c r="DH314">
        <v>-5.01003E-2</v>
      </c>
      <c r="DI314">
        <v>-1.9960499999999999E-2</v>
      </c>
      <c r="DJ314">
        <v>-1.3261E-3</v>
      </c>
      <c r="DK314">
        <v>2.9963699999999999E-2</v>
      </c>
      <c r="DL314">
        <v>3.8378000000000002E-2</v>
      </c>
      <c r="DM314">
        <v>1.9257E-2</v>
      </c>
      <c r="DN314">
        <v>-3.69781E-2</v>
      </c>
      <c r="DO314">
        <v>-0.1023617</v>
      </c>
      <c r="DP314">
        <v>-8.1717499999999998E-2</v>
      </c>
      <c r="DQ314">
        <v>-0.1238133</v>
      </c>
      <c r="DR314">
        <v>-0.12972929999999999</v>
      </c>
      <c r="DS314">
        <v>-0.1247615</v>
      </c>
      <c r="DT314">
        <v>-0.1119226</v>
      </c>
      <c r="DU314">
        <v>-7.5768699999999994E-2</v>
      </c>
      <c r="DV314">
        <v>-4.4615000000000002E-3</v>
      </c>
      <c r="DW314">
        <v>-3.1399799999999999E-2</v>
      </c>
      <c r="DX314">
        <v>-4.4514199999999997E-2</v>
      </c>
      <c r="DY314">
        <v>-4.6066000000000003E-2</v>
      </c>
      <c r="DZ314">
        <v>-3.8913799999999998E-2</v>
      </c>
      <c r="EA314">
        <v>-3.1103700000000001E-2</v>
      </c>
      <c r="EB314">
        <v>-2.88542E-2</v>
      </c>
      <c r="EC314">
        <v>-4.4129999999999999E-4</v>
      </c>
      <c r="ED314">
        <v>-1.19597E-2</v>
      </c>
      <c r="EE314">
        <v>-2.3387999999999999E-2</v>
      </c>
      <c r="EF314">
        <v>9.7534000000000006E-3</v>
      </c>
      <c r="EG314">
        <v>5.3772300000000002E-2</v>
      </c>
      <c r="EH314">
        <v>8.4120399999999998E-2</v>
      </c>
      <c r="EI314">
        <v>0.1127306</v>
      </c>
      <c r="EJ314">
        <v>0.10980570000000001</v>
      </c>
      <c r="EK314">
        <v>7.8386899999999995E-2</v>
      </c>
      <c r="EL314">
        <v>8.3368999999999995E-3</v>
      </c>
      <c r="EM314">
        <v>-6.5252500000000005E-2</v>
      </c>
      <c r="EN314">
        <v>-4.4984099999999999E-2</v>
      </c>
      <c r="EO314">
        <v>-8.2292100000000007E-2</v>
      </c>
      <c r="EP314">
        <v>-9.1156799999999996E-2</v>
      </c>
      <c r="EQ314">
        <v>-8.7134799999999998E-2</v>
      </c>
      <c r="ER314">
        <v>-7.4272699999999997E-2</v>
      </c>
      <c r="ES314">
        <v>-3.9526400000000003E-2</v>
      </c>
      <c r="ET314">
        <v>3.6069299999999999E-2</v>
      </c>
      <c r="EU314">
        <v>55.684429999999999</v>
      </c>
      <c r="EV314">
        <v>55.312759999999997</v>
      </c>
      <c r="EW314">
        <v>55.085549999999998</v>
      </c>
      <c r="EX314">
        <v>54.640949999999997</v>
      </c>
      <c r="EY314">
        <v>54.779800000000002</v>
      </c>
      <c r="EZ314">
        <v>54.262270000000001</v>
      </c>
      <c r="FA314">
        <v>54.265079999999998</v>
      </c>
      <c r="FB314">
        <v>55.238430000000001</v>
      </c>
      <c r="FC314">
        <v>56.960729999999998</v>
      </c>
      <c r="FD314">
        <v>58.945300000000003</v>
      </c>
      <c r="FE314">
        <v>61.131839999999997</v>
      </c>
      <c r="FF314">
        <v>63.84572</v>
      </c>
      <c r="FG314">
        <v>65.698459999999997</v>
      </c>
      <c r="FH314">
        <v>66.809259999999995</v>
      </c>
      <c r="FI314">
        <v>67.695660000000004</v>
      </c>
      <c r="FJ314">
        <v>67.48948</v>
      </c>
      <c r="FK314">
        <v>66.740530000000007</v>
      </c>
      <c r="FL314">
        <v>65.460030000000003</v>
      </c>
      <c r="FM314">
        <v>63.816270000000003</v>
      </c>
      <c r="FN314">
        <v>61.215989999999998</v>
      </c>
      <c r="FO314">
        <v>58.217390000000002</v>
      </c>
      <c r="FP314">
        <v>56.812060000000002</v>
      </c>
      <c r="FQ314">
        <v>56.063110000000002</v>
      </c>
      <c r="FR314">
        <v>55.690040000000003</v>
      </c>
      <c r="FS314">
        <v>0.90311129999999995</v>
      </c>
      <c r="FT314">
        <v>5.3132199999999997E-2</v>
      </c>
      <c r="FU314">
        <v>4.7884900000000001E-2</v>
      </c>
      <c r="FV314">
        <v>3.9274900000000001E-2</v>
      </c>
    </row>
    <row r="315" spans="1:178" x14ac:dyDescent="0.3">
      <c r="A315" t="s">
        <v>226</v>
      </c>
      <c r="B315" t="s">
        <v>0</v>
      </c>
      <c r="C315" t="s">
        <v>269</v>
      </c>
      <c r="D315" s="32" t="s">
        <v>238</v>
      </c>
      <c r="E315" t="s">
        <v>220</v>
      </c>
      <c r="F315">
        <v>287</v>
      </c>
      <c r="G315">
        <v>0.1651533</v>
      </c>
      <c r="H315">
        <v>0.15293619999999999</v>
      </c>
      <c r="I315">
        <v>0.1526013</v>
      </c>
      <c r="J315">
        <v>0.15586549999999999</v>
      </c>
      <c r="K315">
        <v>0.1632798</v>
      </c>
      <c r="L315">
        <v>0.18019209999999999</v>
      </c>
      <c r="M315">
        <v>0.19447010000000001</v>
      </c>
      <c r="N315">
        <v>6.6017199999999998E-2</v>
      </c>
      <c r="O315">
        <v>-0.1074799</v>
      </c>
      <c r="P315">
        <v>-0.27119710000000002</v>
      </c>
      <c r="Q315">
        <v>-0.44943509999999998</v>
      </c>
      <c r="R315">
        <v>-0.62025980000000003</v>
      </c>
      <c r="S315">
        <v>-0.72383109999999995</v>
      </c>
      <c r="T315">
        <v>-0.71191749999999998</v>
      </c>
      <c r="U315">
        <v>-0.63439389999999996</v>
      </c>
      <c r="V315">
        <v>-0.53902919999999999</v>
      </c>
      <c r="W315">
        <v>-0.37617529999999999</v>
      </c>
      <c r="X315">
        <v>-0.1103417</v>
      </c>
      <c r="Y315">
        <v>0.10537779999999999</v>
      </c>
      <c r="Z315">
        <v>0.2382898</v>
      </c>
      <c r="AA315">
        <v>0.26492929999999998</v>
      </c>
      <c r="AB315">
        <v>0.26165119999999997</v>
      </c>
      <c r="AC315">
        <v>0.21481359999999999</v>
      </c>
      <c r="AD315">
        <v>0.2073827</v>
      </c>
      <c r="AE315">
        <v>-0.14440800000000001</v>
      </c>
      <c r="AF315">
        <v>-9.4527E-2</v>
      </c>
      <c r="AG315">
        <v>-6.923E-2</v>
      </c>
      <c r="AH315">
        <v>-6.0716699999999998E-2</v>
      </c>
      <c r="AI315">
        <v>-6.0161300000000001E-2</v>
      </c>
      <c r="AJ315">
        <v>-7.05924E-2</v>
      </c>
      <c r="AK315">
        <v>-5.7068500000000001E-2</v>
      </c>
      <c r="AL315">
        <v>-8.1272499999999998E-2</v>
      </c>
      <c r="AM315">
        <v>-0.1142492</v>
      </c>
      <c r="AN315">
        <v>-0.13743420000000001</v>
      </c>
      <c r="AO315">
        <v>-0.15927769999999999</v>
      </c>
      <c r="AP315">
        <v>-0.174515</v>
      </c>
      <c r="AQ315">
        <v>-0.15329519999999999</v>
      </c>
      <c r="AR315">
        <v>-0.12178509999999999</v>
      </c>
      <c r="AS315">
        <v>-0.10003239999999999</v>
      </c>
      <c r="AT315">
        <v>-0.10359599999999999</v>
      </c>
      <c r="AU315">
        <v>-0.1487453</v>
      </c>
      <c r="AV315">
        <v>-0.1551515</v>
      </c>
      <c r="AW315">
        <v>-0.16875879999999999</v>
      </c>
      <c r="AX315">
        <v>-0.14873710000000001</v>
      </c>
      <c r="AY315">
        <v>-0.14408589999999999</v>
      </c>
      <c r="AZ315">
        <v>-0.14323449999999999</v>
      </c>
      <c r="BA315">
        <v>-0.1332786</v>
      </c>
      <c r="BB315">
        <v>-9.2985300000000007E-2</v>
      </c>
      <c r="BC315">
        <v>-0.1118508</v>
      </c>
      <c r="BD315">
        <v>-7.4432399999999996E-2</v>
      </c>
      <c r="BE315">
        <v>-5.2919500000000001E-2</v>
      </c>
      <c r="BF315">
        <v>-4.4963900000000001E-2</v>
      </c>
      <c r="BG315">
        <v>-4.2449599999999997E-2</v>
      </c>
      <c r="BH315">
        <v>-4.9768800000000002E-2</v>
      </c>
      <c r="BI315">
        <v>-3.4864100000000002E-2</v>
      </c>
      <c r="BJ315">
        <v>-5.6196400000000001E-2</v>
      </c>
      <c r="BK315">
        <v>-8.0120300000000005E-2</v>
      </c>
      <c r="BL315">
        <v>-8.71223E-2</v>
      </c>
      <c r="BM315">
        <v>-9.4070899999999999E-2</v>
      </c>
      <c r="BN315">
        <v>-0.1025713</v>
      </c>
      <c r="BO315">
        <v>-8.2772600000000002E-2</v>
      </c>
      <c r="BP315">
        <v>-6.0009600000000003E-2</v>
      </c>
      <c r="BQ315">
        <v>-4.9482199999999997E-2</v>
      </c>
      <c r="BR315">
        <v>-6.4530199999999996E-2</v>
      </c>
      <c r="BS315">
        <v>-0.1183352</v>
      </c>
      <c r="BT315">
        <v>-0.12305000000000001</v>
      </c>
      <c r="BU315">
        <v>-0.13288230000000001</v>
      </c>
      <c r="BV315">
        <v>-0.1134604</v>
      </c>
      <c r="BW315">
        <v>-0.10916679999999999</v>
      </c>
      <c r="BX315">
        <v>-0.1086095</v>
      </c>
      <c r="BY315">
        <v>-0.1006652</v>
      </c>
      <c r="BZ315">
        <v>-6.7662700000000006E-2</v>
      </c>
      <c r="CA315">
        <v>-8.9301800000000001E-2</v>
      </c>
      <c r="CB315">
        <v>-6.0514900000000003E-2</v>
      </c>
      <c r="CC315">
        <v>-4.1622800000000001E-2</v>
      </c>
      <c r="CD315">
        <v>-3.4053600000000003E-2</v>
      </c>
      <c r="CE315">
        <v>-3.01826E-2</v>
      </c>
      <c r="CF315">
        <v>-3.53464E-2</v>
      </c>
      <c r="CG315">
        <v>-1.9485300000000001E-2</v>
      </c>
      <c r="CH315">
        <v>-3.8828799999999997E-2</v>
      </c>
      <c r="CI315">
        <v>-5.64828E-2</v>
      </c>
      <c r="CJ315">
        <v>-5.2276400000000001E-2</v>
      </c>
      <c r="CK315">
        <v>-4.8908899999999998E-2</v>
      </c>
      <c r="CL315">
        <v>-5.27433E-2</v>
      </c>
      <c r="CM315">
        <v>-3.3928899999999998E-2</v>
      </c>
      <c r="CN315">
        <v>-1.7224099999999999E-2</v>
      </c>
      <c r="CO315">
        <v>-1.44712E-2</v>
      </c>
      <c r="CP315">
        <v>-3.7473300000000001E-2</v>
      </c>
      <c r="CQ315">
        <v>-9.7273200000000004E-2</v>
      </c>
      <c r="CR315">
        <v>-0.10081660000000001</v>
      </c>
      <c r="CS315">
        <v>-0.1080343</v>
      </c>
      <c r="CT315">
        <v>-8.9027899999999993E-2</v>
      </c>
      <c r="CU315">
        <v>-8.4981899999999999E-2</v>
      </c>
      <c r="CV315">
        <v>-8.4628400000000006E-2</v>
      </c>
      <c r="CW315">
        <v>-7.8077199999999999E-2</v>
      </c>
      <c r="CX315">
        <v>-5.01244E-2</v>
      </c>
      <c r="CY315">
        <v>-6.6752900000000004E-2</v>
      </c>
      <c r="CZ315">
        <v>-4.6597399999999997E-2</v>
      </c>
      <c r="DA315">
        <v>-3.0326100000000002E-2</v>
      </c>
      <c r="DB315">
        <v>-2.3143299999999999E-2</v>
      </c>
      <c r="DC315">
        <v>-1.79156E-2</v>
      </c>
      <c r="DD315">
        <v>-2.0924100000000001E-2</v>
      </c>
      <c r="DE315">
        <v>-4.1064999999999999E-3</v>
      </c>
      <c r="DF315">
        <v>-2.14612E-2</v>
      </c>
      <c r="DG315">
        <v>-3.2845300000000001E-2</v>
      </c>
      <c r="DH315">
        <v>-1.7430600000000001E-2</v>
      </c>
      <c r="DI315">
        <v>-3.7469999999999999E-3</v>
      </c>
      <c r="DJ315">
        <v>-2.9153E-3</v>
      </c>
      <c r="DK315">
        <v>1.4914800000000001E-2</v>
      </c>
      <c r="DL315">
        <v>2.5561400000000001E-2</v>
      </c>
      <c r="DM315">
        <v>2.0539700000000001E-2</v>
      </c>
      <c r="DN315">
        <v>-1.0416399999999999E-2</v>
      </c>
      <c r="DO315">
        <v>-7.6211299999999996E-2</v>
      </c>
      <c r="DP315">
        <v>-7.8583200000000006E-2</v>
      </c>
      <c r="DQ315">
        <v>-8.3186300000000005E-2</v>
      </c>
      <c r="DR315">
        <v>-6.4595399999999997E-2</v>
      </c>
      <c r="DS315">
        <v>-6.0796999999999997E-2</v>
      </c>
      <c r="DT315">
        <v>-6.0647199999999998E-2</v>
      </c>
      <c r="DU315">
        <v>-5.5489200000000002E-2</v>
      </c>
      <c r="DV315">
        <v>-3.2585999999999997E-2</v>
      </c>
      <c r="DW315">
        <v>-3.4195700000000002E-2</v>
      </c>
      <c r="DX315">
        <v>-2.6502700000000001E-2</v>
      </c>
      <c r="DY315">
        <v>-1.40155E-2</v>
      </c>
      <c r="DZ315">
        <v>-7.3905000000000004E-3</v>
      </c>
      <c r="EA315">
        <v>-2.039E-4</v>
      </c>
      <c r="EB315">
        <v>-1.004E-4</v>
      </c>
      <c r="EC315">
        <v>1.80979E-2</v>
      </c>
      <c r="ED315">
        <v>3.6148999999999999E-3</v>
      </c>
      <c r="EE315">
        <v>1.2836E-3</v>
      </c>
      <c r="EF315">
        <v>3.2881300000000002E-2</v>
      </c>
      <c r="EG315">
        <v>6.1459800000000002E-2</v>
      </c>
      <c r="EH315">
        <v>6.9028500000000007E-2</v>
      </c>
      <c r="EI315">
        <v>8.5437399999999997E-2</v>
      </c>
      <c r="EJ315">
        <v>8.7336899999999995E-2</v>
      </c>
      <c r="EK315">
        <v>7.1089899999999998E-2</v>
      </c>
      <c r="EL315">
        <v>2.8649399999999998E-2</v>
      </c>
      <c r="EM315">
        <v>-4.5801099999999997E-2</v>
      </c>
      <c r="EN315">
        <v>-4.6481799999999997E-2</v>
      </c>
      <c r="EO315">
        <v>-4.7309700000000003E-2</v>
      </c>
      <c r="EP315">
        <v>-2.9318799999999999E-2</v>
      </c>
      <c r="EQ315">
        <v>-2.5877899999999999E-2</v>
      </c>
      <c r="ER315">
        <v>-2.6022300000000002E-2</v>
      </c>
      <c r="ES315">
        <v>-2.2875699999999999E-2</v>
      </c>
      <c r="ET315">
        <v>-7.2635E-3</v>
      </c>
      <c r="EU315">
        <v>57.86956</v>
      </c>
      <c r="EV315">
        <v>57.391300000000001</v>
      </c>
      <c r="EW315">
        <v>57.217390000000002</v>
      </c>
      <c r="EX315">
        <v>56.826090000000001</v>
      </c>
      <c r="EY315">
        <v>56.565219999999997</v>
      </c>
      <c r="EZ315">
        <v>56.260869999999997</v>
      </c>
      <c r="FA315">
        <v>56.13044</v>
      </c>
      <c r="FB315">
        <v>57.13044</v>
      </c>
      <c r="FC315">
        <v>58.826090000000001</v>
      </c>
      <c r="FD315">
        <v>60.304349999999999</v>
      </c>
      <c r="FE315">
        <v>62.304349999999999</v>
      </c>
      <c r="FF315">
        <v>64.565219999999997</v>
      </c>
      <c r="FG315">
        <v>65.565219999999997</v>
      </c>
      <c r="FH315">
        <v>65.956519999999998</v>
      </c>
      <c r="FI315">
        <v>66.043480000000002</v>
      </c>
      <c r="FJ315">
        <v>66.130430000000004</v>
      </c>
      <c r="FK315">
        <v>65.434780000000003</v>
      </c>
      <c r="FL315">
        <v>64.260869999999997</v>
      </c>
      <c r="FM315">
        <v>63.043480000000002</v>
      </c>
      <c r="FN315">
        <v>60.86956</v>
      </c>
      <c r="FO315">
        <v>59.043480000000002</v>
      </c>
      <c r="FP315">
        <v>58.304349999999999</v>
      </c>
      <c r="FQ315">
        <v>58.434780000000003</v>
      </c>
      <c r="FR315">
        <v>58.434780000000003</v>
      </c>
      <c r="FS315">
        <v>0.74002210000000002</v>
      </c>
      <c r="FT315">
        <v>4.6389800000000002E-2</v>
      </c>
      <c r="FU315">
        <v>4.3513799999999998E-2</v>
      </c>
      <c r="FV315">
        <v>2.3927500000000001E-2</v>
      </c>
    </row>
    <row r="316" spans="1:178" x14ac:dyDescent="0.3">
      <c r="A316" t="s">
        <v>226</v>
      </c>
      <c r="B316" t="s">
        <v>0</v>
      </c>
      <c r="C316" t="s">
        <v>269</v>
      </c>
      <c r="D316" s="32" t="s">
        <v>238</v>
      </c>
      <c r="E316" t="s">
        <v>221</v>
      </c>
      <c r="F316">
        <v>311</v>
      </c>
      <c r="G316">
        <v>0.26105489999999998</v>
      </c>
      <c r="H316">
        <v>0.20460239999999999</v>
      </c>
      <c r="I316">
        <v>0.2314242</v>
      </c>
      <c r="J316">
        <v>0.21803420000000001</v>
      </c>
      <c r="K316">
        <v>0.20522879999999999</v>
      </c>
      <c r="L316">
        <v>0.2152666</v>
      </c>
      <c r="M316">
        <v>0.23323550000000001</v>
      </c>
      <c r="N316">
        <v>0.16659080000000001</v>
      </c>
      <c r="O316">
        <v>4.1927100000000002E-2</v>
      </c>
      <c r="P316">
        <v>-7.5875200000000004E-2</v>
      </c>
      <c r="Q316">
        <v>-0.27197719999999997</v>
      </c>
      <c r="R316">
        <v>-0.42266209999999999</v>
      </c>
      <c r="S316">
        <v>-0.49894290000000002</v>
      </c>
      <c r="T316">
        <v>-0.53459939999999995</v>
      </c>
      <c r="U316">
        <v>-0.48915779999999998</v>
      </c>
      <c r="V316">
        <v>-0.41633520000000002</v>
      </c>
      <c r="W316">
        <v>-0.20375799999999999</v>
      </c>
      <c r="X316">
        <v>8.9860200000000001E-2</v>
      </c>
      <c r="Y316">
        <v>0.2499565</v>
      </c>
      <c r="Z316">
        <v>0.3479332</v>
      </c>
      <c r="AA316">
        <v>0.38959700000000003</v>
      </c>
      <c r="AB316">
        <v>0.37103170000000002</v>
      </c>
      <c r="AC316">
        <v>0.34479510000000002</v>
      </c>
      <c r="AD316">
        <v>0.33121790000000001</v>
      </c>
      <c r="AE316">
        <v>-6.7572199999999999E-2</v>
      </c>
      <c r="AF316">
        <v>-0.1320887</v>
      </c>
      <c r="AG316">
        <v>-0.100761</v>
      </c>
      <c r="AH316">
        <v>-9.1486399999999996E-2</v>
      </c>
      <c r="AI316">
        <v>-9.32978E-2</v>
      </c>
      <c r="AJ316">
        <v>-8.4463800000000006E-2</v>
      </c>
      <c r="AK316">
        <v>-8.1562499999999996E-2</v>
      </c>
      <c r="AL316">
        <v>-5.8408500000000002E-2</v>
      </c>
      <c r="AM316">
        <v>-7.4414499999999995E-2</v>
      </c>
      <c r="AN316">
        <v>-6.9271799999999994E-2</v>
      </c>
      <c r="AO316">
        <v>-6.0960899999999998E-2</v>
      </c>
      <c r="AP316">
        <v>-5.9431299999999999E-2</v>
      </c>
      <c r="AQ316">
        <v>-4.10429E-2</v>
      </c>
      <c r="AR316">
        <v>-4.0473599999999998E-2</v>
      </c>
      <c r="AS316">
        <v>-4.5396600000000002E-2</v>
      </c>
      <c r="AT316">
        <v>-6.5132300000000004E-2</v>
      </c>
      <c r="AU316">
        <v>-7.4751799999999993E-2</v>
      </c>
      <c r="AV316">
        <v>-5.6584000000000002E-2</v>
      </c>
      <c r="AW316">
        <v>-9.4728699999999999E-2</v>
      </c>
      <c r="AX316">
        <v>-0.10648729999999999</v>
      </c>
      <c r="AY316">
        <v>-9.6633200000000002E-2</v>
      </c>
      <c r="AZ316">
        <v>-8.6037699999999995E-2</v>
      </c>
      <c r="BA316">
        <v>-6.1390699999999999E-2</v>
      </c>
      <c r="BB316">
        <v>-3.9540499999999999E-2</v>
      </c>
      <c r="BC316">
        <v>-4.1880599999999997E-2</v>
      </c>
      <c r="BD316">
        <v>-9.34117E-2</v>
      </c>
      <c r="BE316">
        <v>-7.5418499999999999E-2</v>
      </c>
      <c r="BF316">
        <v>-6.8900900000000001E-2</v>
      </c>
      <c r="BG316">
        <v>-6.9302900000000001E-2</v>
      </c>
      <c r="BH316">
        <v>-6.1911500000000001E-2</v>
      </c>
      <c r="BI316">
        <v>-5.9442399999999999E-2</v>
      </c>
      <c r="BJ316">
        <v>-3.9571200000000001E-2</v>
      </c>
      <c r="BK316">
        <v>-4.7104800000000002E-2</v>
      </c>
      <c r="BL316">
        <v>-3.6817000000000003E-2</v>
      </c>
      <c r="BM316">
        <v>-2.3752700000000002E-2</v>
      </c>
      <c r="BN316">
        <v>-1.36807E-2</v>
      </c>
      <c r="BO316">
        <v>2.6026999999999999E-3</v>
      </c>
      <c r="BP316">
        <v>-1.1787E-3</v>
      </c>
      <c r="BQ316">
        <v>-1.1033899999999999E-2</v>
      </c>
      <c r="BR316">
        <v>-3.75389E-2</v>
      </c>
      <c r="BS316">
        <v>-5.1675800000000001E-2</v>
      </c>
      <c r="BT316">
        <v>-3.4875499999999997E-2</v>
      </c>
      <c r="BU316">
        <v>-7.0051799999999997E-2</v>
      </c>
      <c r="BV316">
        <v>-8.3382300000000006E-2</v>
      </c>
      <c r="BW316">
        <v>-7.4904299999999993E-2</v>
      </c>
      <c r="BX316">
        <v>-6.4470799999999995E-2</v>
      </c>
      <c r="BY316">
        <v>-4.0461299999999999E-2</v>
      </c>
      <c r="BZ316">
        <v>-8.4772000000000007E-3</v>
      </c>
      <c r="CA316">
        <v>-2.40866E-2</v>
      </c>
      <c r="CB316">
        <v>-6.6624100000000006E-2</v>
      </c>
      <c r="CC316">
        <v>-5.7866300000000002E-2</v>
      </c>
      <c r="CD316">
        <v>-5.3258199999999999E-2</v>
      </c>
      <c r="CE316">
        <v>-5.26842E-2</v>
      </c>
      <c r="CF316">
        <v>-4.6291899999999997E-2</v>
      </c>
      <c r="CG316">
        <v>-4.4122000000000001E-2</v>
      </c>
      <c r="CH316">
        <v>-2.6524599999999999E-2</v>
      </c>
      <c r="CI316">
        <v>-2.8190199999999999E-2</v>
      </c>
      <c r="CJ316">
        <v>-1.4338800000000001E-2</v>
      </c>
      <c r="CK316">
        <v>2.0176E-3</v>
      </c>
      <c r="CL316">
        <v>1.8006100000000001E-2</v>
      </c>
      <c r="CM316">
        <v>3.2831600000000002E-2</v>
      </c>
      <c r="CN316">
        <v>2.6036799999999999E-2</v>
      </c>
      <c r="CO316">
        <v>1.27656E-2</v>
      </c>
      <c r="CP316">
        <v>-1.8427800000000001E-2</v>
      </c>
      <c r="CQ316">
        <v>-3.56934E-2</v>
      </c>
      <c r="CR316">
        <v>-1.9840300000000002E-2</v>
      </c>
      <c r="CS316">
        <v>-5.2960699999999999E-2</v>
      </c>
      <c r="CT316">
        <v>-6.7379900000000006E-2</v>
      </c>
      <c r="CU316">
        <v>-5.9854900000000003E-2</v>
      </c>
      <c r="CV316">
        <v>-4.9533599999999997E-2</v>
      </c>
      <c r="CW316">
        <v>-2.5965700000000001E-2</v>
      </c>
      <c r="CX316">
        <v>1.3037200000000001E-2</v>
      </c>
      <c r="CY316">
        <v>-6.2925999999999998E-3</v>
      </c>
      <c r="CZ316">
        <v>-3.98366E-2</v>
      </c>
      <c r="DA316">
        <v>-4.0314099999999999E-2</v>
      </c>
      <c r="DB316">
        <v>-3.7615500000000003E-2</v>
      </c>
      <c r="DC316">
        <v>-3.6065399999999997E-2</v>
      </c>
      <c r="DD316">
        <v>-3.06722E-2</v>
      </c>
      <c r="DE316">
        <v>-2.88017E-2</v>
      </c>
      <c r="DF316">
        <v>-1.3478E-2</v>
      </c>
      <c r="DG316">
        <v>-9.2756000000000002E-3</v>
      </c>
      <c r="DH316">
        <v>8.1393000000000004E-3</v>
      </c>
      <c r="DI316">
        <v>2.7788E-2</v>
      </c>
      <c r="DJ316">
        <v>4.9692800000000002E-2</v>
      </c>
      <c r="DK316">
        <v>6.3060400000000003E-2</v>
      </c>
      <c r="DL316">
        <v>5.3252399999999998E-2</v>
      </c>
      <c r="DM316">
        <v>3.6565100000000003E-2</v>
      </c>
      <c r="DN316">
        <v>6.8329999999999997E-4</v>
      </c>
      <c r="DO316">
        <v>-1.9710999999999999E-2</v>
      </c>
      <c r="DP316">
        <v>-4.8050999999999996E-3</v>
      </c>
      <c r="DQ316">
        <v>-3.5869499999999999E-2</v>
      </c>
      <c r="DR316">
        <v>-5.1377399999999997E-2</v>
      </c>
      <c r="DS316">
        <v>-4.4805499999999998E-2</v>
      </c>
      <c r="DT316">
        <v>-3.4596399999999999E-2</v>
      </c>
      <c r="DU316">
        <v>-1.14701E-2</v>
      </c>
      <c r="DV316">
        <v>3.4551499999999999E-2</v>
      </c>
      <c r="DW316">
        <v>1.9399E-2</v>
      </c>
      <c r="DX316">
        <v>-1.1596E-3</v>
      </c>
      <c r="DY316">
        <v>-1.49716E-2</v>
      </c>
      <c r="DZ316">
        <v>-1.503E-2</v>
      </c>
      <c r="EA316">
        <v>-1.20705E-2</v>
      </c>
      <c r="EB316">
        <v>-8.1198999999999993E-3</v>
      </c>
      <c r="EC316">
        <v>-6.6814999999999999E-3</v>
      </c>
      <c r="ED316">
        <v>5.3593E-3</v>
      </c>
      <c r="EE316">
        <v>1.8034000000000001E-2</v>
      </c>
      <c r="EF316">
        <v>4.0594199999999997E-2</v>
      </c>
      <c r="EG316">
        <v>6.4996200000000004E-2</v>
      </c>
      <c r="EH316">
        <v>9.5443399999999998E-2</v>
      </c>
      <c r="EI316">
        <v>0.106706</v>
      </c>
      <c r="EJ316">
        <v>9.2547199999999996E-2</v>
      </c>
      <c r="EK316">
        <v>7.0927799999999999E-2</v>
      </c>
      <c r="EL316">
        <v>2.8276800000000001E-2</v>
      </c>
      <c r="EM316">
        <v>3.3649999999999999E-3</v>
      </c>
      <c r="EN316">
        <v>1.6903399999999999E-2</v>
      </c>
      <c r="EO316">
        <v>-1.11926E-2</v>
      </c>
      <c r="EP316">
        <v>-2.82724E-2</v>
      </c>
      <c r="EQ316">
        <v>-2.3076599999999999E-2</v>
      </c>
      <c r="ER316">
        <v>-1.3029499999999999E-2</v>
      </c>
      <c r="ES316">
        <v>9.4593000000000003E-3</v>
      </c>
      <c r="ET316">
        <v>6.5614900000000004E-2</v>
      </c>
      <c r="EU316">
        <v>54.304349999999999</v>
      </c>
      <c r="EV316">
        <v>54</v>
      </c>
      <c r="EW316">
        <v>53.739130000000003</v>
      </c>
      <c r="EX316">
        <v>53.260869999999997</v>
      </c>
      <c r="EY316">
        <v>53.652169999999998</v>
      </c>
      <c r="EZ316">
        <v>53</v>
      </c>
      <c r="FA316">
        <v>53.086959999999998</v>
      </c>
      <c r="FB316">
        <v>54.043480000000002</v>
      </c>
      <c r="FC316">
        <v>55.782609999999998</v>
      </c>
      <c r="FD316">
        <v>58.086959999999998</v>
      </c>
      <c r="FE316">
        <v>60.391300000000001</v>
      </c>
      <c r="FF316">
        <v>63.391300000000001</v>
      </c>
      <c r="FG316">
        <v>65.782610000000005</v>
      </c>
      <c r="FH316">
        <v>67.347819999999999</v>
      </c>
      <c r="FI316">
        <v>68.739130000000003</v>
      </c>
      <c r="FJ316">
        <v>68.347819999999999</v>
      </c>
      <c r="FK316">
        <v>67.565219999999997</v>
      </c>
      <c r="FL316">
        <v>66.217389999999995</v>
      </c>
      <c r="FM316">
        <v>64.304339999999996</v>
      </c>
      <c r="FN316">
        <v>61.434780000000003</v>
      </c>
      <c r="FO316">
        <v>57.695650000000001</v>
      </c>
      <c r="FP316">
        <v>55.86956</v>
      </c>
      <c r="FQ316">
        <v>54.565219999999997</v>
      </c>
      <c r="FR316">
        <v>53.956519999999998</v>
      </c>
      <c r="FS316">
        <v>0.54420060000000003</v>
      </c>
      <c r="FT316">
        <v>2.8777899999999999E-2</v>
      </c>
      <c r="FU316">
        <v>2.7572900000000001E-2</v>
      </c>
      <c r="FV316">
        <v>2.7796399999999999E-2</v>
      </c>
    </row>
    <row r="317" spans="1:178" x14ac:dyDescent="0.3">
      <c r="A317" t="s">
        <v>226</v>
      </c>
      <c r="B317" t="s">
        <v>0</v>
      </c>
      <c r="C317" t="s">
        <v>269</v>
      </c>
      <c r="D317" s="32" t="s">
        <v>239</v>
      </c>
      <c r="E317" t="s">
        <v>219</v>
      </c>
      <c r="F317">
        <v>534</v>
      </c>
      <c r="G317">
        <v>0.39388269999999997</v>
      </c>
      <c r="H317">
        <v>0.3409836</v>
      </c>
      <c r="I317">
        <v>0.3129324</v>
      </c>
      <c r="J317">
        <v>0.319463</v>
      </c>
      <c r="K317">
        <v>0.35288979999999998</v>
      </c>
      <c r="L317">
        <v>0.39025369999999998</v>
      </c>
      <c r="M317">
        <v>0.43631969999999998</v>
      </c>
      <c r="N317">
        <v>0.21010770000000001</v>
      </c>
      <c r="O317">
        <v>-0.1392611</v>
      </c>
      <c r="P317">
        <v>-0.48575819999999997</v>
      </c>
      <c r="Q317">
        <v>-0.73681989999999997</v>
      </c>
      <c r="R317">
        <v>-0.86033539999999997</v>
      </c>
      <c r="S317">
        <v>-0.79115279999999999</v>
      </c>
      <c r="T317">
        <v>-0.51765170000000005</v>
      </c>
      <c r="U317">
        <v>-0.18990380000000001</v>
      </c>
      <c r="V317">
        <v>0.17640130000000001</v>
      </c>
      <c r="W317">
        <v>0.51528870000000004</v>
      </c>
      <c r="X317">
        <v>0.75417800000000002</v>
      </c>
      <c r="Y317">
        <v>0.77535739999999997</v>
      </c>
      <c r="Z317">
        <v>0.70192220000000005</v>
      </c>
      <c r="AA317">
        <v>0.66449740000000002</v>
      </c>
      <c r="AB317">
        <v>0.59334819999999999</v>
      </c>
      <c r="AC317">
        <v>0.52473020000000004</v>
      </c>
      <c r="AD317">
        <v>0.49869259999999999</v>
      </c>
      <c r="AE317">
        <v>-0.14861340000000001</v>
      </c>
      <c r="AF317">
        <v>-0.1775794</v>
      </c>
      <c r="AG317">
        <v>-0.1413712</v>
      </c>
      <c r="AH317">
        <v>-0.12823329999999999</v>
      </c>
      <c r="AI317">
        <v>-0.12754009999999999</v>
      </c>
      <c r="AJ317">
        <v>-0.1196135</v>
      </c>
      <c r="AK317">
        <v>-9.9324200000000001E-2</v>
      </c>
      <c r="AL317">
        <v>-0.1085193</v>
      </c>
      <c r="AM317">
        <v>-0.15912129999999999</v>
      </c>
      <c r="AN317">
        <v>-0.17222190000000001</v>
      </c>
      <c r="AO317">
        <v>-0.1748692</v>
      </c>
      <c r="AP317">
        <v>-0.1831788</v>
      </c>
      <c r="AQ317">
        <v>-0.1495302</v>
      </c>
      <c r="AR317">
        <v>-0.1178647</v>
      </c>
      <c r="AS317">
        <v>-0.108746</v>
      </c>
      <c r="AT317">
        <v>-0.12953799999999999</v>
      </c>
      <c r="AU317">
        <v>-0.1704463</v>
      </c>
      <c r="AV317">
        <v>-0.15121109999999999</v>
      </c>
      <c r="AW317">
        <v>-0.19899910000000001</v>
      </c>
      <c r="AX317">
        <v>-0.19800190000000001</v>
      </c>
      <c r="AY317">
        <v>-0.191551</v>
      </c>
      <c r="AZ317">
        <v>-0.18013570000000001</v>
      </c>
      <c r="BA317">
        <v>-0.1448528</v>
      </c>
      <c r="BB317">
        <v>-9.0311699999999995E-2</v>
      </c>
      <c r="BC317">
        <v>-0.11299530000000001</v>
      </c>
      <c r="BD317">
        <v>-0.13686409999999999</v>
      </c>
      <c r="BE317">
        <v>-0.11176129999999999</v>
      </c>
      <c r="BF317">
        <v>-0.1006177</v>
      </c>
      <c r="BG317">
        <v>-9.8069000000000003E-2</v>
      </c>
      <c r="BH317">
        <v>-9.1890600000000003E-2</v>
      </c>
      <c r="BI317">
        <v>-7.0099800000000004E-2</v>
      </c>
      <c r="BJ317">
        <v>-7.9617099999999996E-2</v>
      </c>
      <c r="BK317" s="74">
        <v>-0.11828569999999999</v>
      </c>
      <c r="BL317">
        <v>-0.118774</v>
      </c>
      <c r="BM317">
        <v>-0.1090276</v>
      </c>
      <c r="BN317">
        <v>-0.106877</v>
      </c>
      <c r="BO317">
        <v>-7.5621300000000002E-2</v>
      </c>
      <c r="BP317">
        <v>-5.4081499999999998E-2</v>
      </c>
      <c r="BQ317">
        <v>-5.5944399999999998E-2</v>
      </c>
      <c r="BR317">
        <v>-8.9072799999999994E-2</v>
      </c>
      <c r="BS317">
        <v>-0.13730870000000001</v>
      </c>
      <c r="BT317">
        <v>-0.118409</v>
      </c>
      <c r="BU317">
        <v>-0.1619217</v>
      </c>
      <c r="BV317">
        <v>-0.16355749999999999</v>
      </c>
      <c r="BW317">
        <v>-0.15795120000000001</v>
      </c>
      <c r="BX317">
        <v>-0.14651520000000001</v>
      </c>
      <c r="BY317">
        <v>-0.1124893</v>
      </c>
      <c r="BZ317">
        <v>-5.4118600000000003E-2</v>
      </c>
      <c r="CA317">
        <v>-8.8326299999999996E-2</v>
      </c>
      <c r="CB317">
        <v>-0.10866480000000001</v>
      </c>
      <c r="CC317">
        <v>-9.1253600000000004E-2</v>
      </c>
      <c r="CD317">
        <v>-8.14912E-2</v>
      </c>
      <c r="CE317">
        <v>-7.7657500000000004E-2</v>
      </c>
      <c r="CF317">
        <v>-7.2689799999999999E-2</v>
      </c>
      <c r="CG317">
        <v>-4.9859100000000003E-2</v>
      </c>
      <c r="CH317">
        <v>-5.95995E-2</v>
      </c>
      <c r="CI317">
        <v>-9.0003100000000003E-2</v>
      </c>
      <c r="CJ317">
        <v>-8.1756200000000001E-2</v>
      </c>
      <c r="CK317">
        <v>-6.3425899999999993E-2</v>
      </c>
      <c r="CL317">
        <v>-5.4030599999999998E-2</v>
      </c>
      <c r="CM317">
        <v>-2.4432200000000001E-2</v>
      </c>
      <c r="CN317">
        <v>-9.9054E-3</v>
      </c>
      <c r="CO317">
        <v>-1.9374200000000001E-2</v>
      </c>
      <c r="CP317">
        <v>-6.1046700000000002E-2</v>
      </c>
      <c r="CQ317">
        <v>-0.1143576</v>
      </c>
      <c r="CR317">
        <v>-9.5690399999999995E-2</v>
      </c>
      <c r="CS317">
        <v>-0.136242</v>
      </c>
      <c r="CT317">
        <v>-0.1397014</v>
      </c>
      <c r="CU317">
        <v>-0.1346802</v>
      </c>
      <c r="CV317">
        <v>-0.1232297</v>
      </c>
      <c r="CW317">
        <v>-9.0074500000000002E-2</v>
      </c>
      <c r="CX317">
        <v>-2.9051299999999999E-2</v>
      </c>
      <c r="CY317">
        <v>-6.3657400000000003E-2</v>
      </c>
      <c r="CZ317">
        <v>-8.0465499999999995E-2</v>
      </c>
      <c r="DA317">
        <v>-7.0745799999999998E-2</v>
      </c>
      <c r="DB317">
        <v>-6.2364700000000002E-2</v>
      </c>
      <c r="DC317">
        <v>-5.7245999999999998E-2</v>
      </c>
      <c r="DD317">
        <v>-5.3489000000000002E-2</v>
      </c>
      <c r="DE317">
        <v>-2.96184E-2</v>
      </c>
      <c r="DF317">
        <v>-3.9581900000000003E-2</v>
      </c>
      <c r="DG317">
        <v>-6.1720499999999998E-2</v>
      </c>
      <c r="DH317">
        <v>-4.4738399999999998E-2</v>
      </c>
      <c r="DI317">
        <v>-1.7824199999999998E-2</v>
      </c>
      <c r="DJ317">
        <v>-1.1842000000000001E-3</v>
      </c>
      <c r="DK317">
        <v>2.6756800000000001E-2</v>
      </c>
      <c r="DL317">
        <v>3.4270599999999998E-2</v>
      </c>
      <c r="DM317">
        <v>1.7195999999999999E-2</v>
      </c>
      <c r="DN317">
        <v>-3.3020599999999997E-2</v>
      </c>
      <c r="DO317">
        <v>-9.1406600000000005E-2</v>
      </c>
      <c r="DP317">
        <v>-7.2971800000000003E-2</v>
      </c>
      <c r="DQ317">
        <v>-0.1105623</v>
      </c>
      <c r="DR317">
        <v>-0.1158452</v>
      </c>
      <c r="DS317">
        <v>-0.1114091</v>
      </c>
      <c r="DT317">
        <v>-9.99443E-2</v>
      </c>
      <c r="DU317">
        <v>-6.76596E-2</v>
      </c>
      <c r="DV317">
        <v>-3.9839999999999997E-3</v>
      </c>
      <c r="DW317">
        <v>-2.80393E-2</v>
      </c>
      <c r="DX317">
        <v>-3.9750099999999997E-2</v>
      </c>
      <c r="DY317">
        <v>-4.1135900000000003E-2</v>
      </c>
      <c r="DZ317">
        <v>-3.4749099999999998E-2</v>
      </c>
      <c r="EA317">
        <v>-2.7774900000000002E-2</v>
      </c>
      <c r="EB317">
        <v>-2.57661E-2</v>
      </c>
      <c r="EC317">
        <v>-3.9409999999999998E-4</v>
      </c>
      <c r="ED317">
        <v>-1.06797E-2</v>
      </c>
      <c r="EE317">
        <v>-2.0884900000000001E-2</v>
      </c>
      <c r="EF317">
        <v>8.7095000000000002E-3</v>
      </c>
      <c r="EG317">
        <v>4.8017400000000002E-2</v>
      </c>
      <c r="EH317">
        <v>7.5117600000000007E-2</v>
      </c>
      <c r="EI317">
        <v>0.1006657</v>
      </c>
      <c r="EJ317">
        <v>9.8053899999999999E-2</v>
      </c>
      <c r="EK317">
        <v>6.9997599999999993E-2</v>
      </c>
      <c r="EL317">
        <v>7.4447000000000003E-3</v>
      </c>
      <c r="EM317">
        <v>-5.8268899999999998E-2</v>
      </c>
      <c r="EN317">
        <v>-4.0169700000000003E-2</v>
      </c>
      <c r="EO317">
        <v>-7.3484900000000006E-2</v>
      </c>
      <c r="EP317">
        <v>-8.1400799999999995E-2</v>
      </c>
      <c r="EQ317">
        <v>-7.7809299999999998E-2</v>
      </c>
      <c r="ER317">
        <v>-6.6323800000000002E-2</v>
      </c>
      <c r="ES317">
        <v>-3.5296099999999997E-2</v>
      </c>
      <c r="ET317">
        <v>3.2209099999999997E-2</v>
      </c>
      <c r="EU317">
        <v>53.44135</v>
      </c>
      <c r="EV317">
        <v>53.01173</v>
      </c>
      <c r="EW317">
        <v>53.206740000000003</v>
      </c>
      <c r="EX317">
        <v>52.731670000000001</v>
      </c>
      <c r="EY317">
        <v>52.065980000000003</v>
      </c>
      <c r="EZ317">
        <v>51.728740000000002</v>
      </c>
      <c r="FA317">
        <v>51.714080000000003</v>
      </c>
      <c r="FB317">
        <v>52.580649999999999</v>
      </c>
      <c r="FC317">
        <v>58.409089999999999</v>
      </c>
      <c r="FD317">
        <v>64.800579999999997</v>
      </c>
      <c r="FE317">
        <v>68.260990000000007</v>
      </c>
      <c r="FF317">
        <v>70.052790000000002</v>
      </c>
      <c r="FG317">
        <v>71.2346</v>
      </c>
      <c r="FH317">
        <v>71.753659999999996</v>
      </c>
      <c r="FI317">
        <v>71.221410000000006</v>
      </c>
      <c r="FJ317">
        <v>69.948679999999996</v>
      </c>
      <c r="FK317">
        <v>67.725809999999996</v>
      </c>
      <c r="FL317">
        <v>63.876829999999998</v>
      </c>
      <c r="FM317">
        <v>60.66422</v>
      </c>
      <c r="FN317">
        <v>58.749270000000003</v>
      </c>
      <c r="FO317">
        <v>56.961880000000001</v>
      </c>
      <c r="FP317">
        <v>55.747799999999998</v>
      </c>
      <c r="FQ317">
        <v>55</v>
      </c>
      <c r="FR317">
        <v>54.24633</v>
      </c>
      <c r="FS317">
        <v>0.80645719999999999</v>
      </c>
      <c r="FT317">
        <v>4.7445800000000003E-2</v>
      </c>
      <c r="FU317">
        <v>4.2760100000000002E-2</v>
      </c>
      <c r="FV317">
        <v>3.5071499999999999E-2</v>
      </c>
    </row>
    <row r="318" spans="1:178" x14ac:dyDescent="0.3">
      <c r="A318" t="s">
        <v>226</v>
      </c>
      <c r="B318" t="s">
        <v>0</v>
      </c>
      <c r="C318" t="s">
        <v>269</v>
      </c>
      <c r="D318" s="32" t="s">
        <v>239</v>
      </c>
      <c r="E318" t="s">
        <v>220</v>
      </c>
      <c r="F318">
        <v>257</v>
      </c>
      <c r="G318">
        <v>0.1659862</v>
      </c>
      <c r="H318">
        <v>0.16064419999999999</v>
      </c>
      <c r="I318">
        <v>0.1498756</v>
      </c>
      <c r="J318">
        <v>0.15472359999999999</v>
      </c>
      <c r="K318">
        <v>0.1613831</v>
      </c>
      <c r="L318">
        <v>0.1835031</v>
      </c>
      <c r="M318">
        <v>0.2021599</v>
      </c>
      <c r="N318">
        <v>7.7869499999999994E-2</v>
      </c>
      <c r="O318">
        <v>-0.1032296</v>
      </c>
      <c r="P318">
        <v>-0.28157270000000001</v>
      </c>
      <c r="Q318">
        <v>-0.40141100000000002</v>
      </c>
      <c r="R318">
        <v>-0.49272840000000001</v>
      </c>
      <c r="S318">
        <v>-0.45262160000000001</v>
      </c>
      <c r="T318">
        <v>-0.32411329999999999</v>
      </c>
      <c r="U318">
        <v>-0.16330600000000001</v>
      </c>
      <c r="V318">
        <v>1.6673199999999999E-2</v>
      </c>
      <c r="W318">
        <v>0.15793789999999999</v>
      </c>
      <c r="X318">
        <v>0.26242009999999999</v>
      </c>
      <c r="Y318">
        <v>0.31924069999999999</v>
      </c>
      <c r="Z318">
        <v>0.31843579999999999</v>
      </c>
      <c r="AA318">
        <v>0.30379400000000001</v>
      </c>
      <c r="AB318">
        <v>0.26929140000000001</v>
      </c>
      <c r="AC318">
        <v>0.2287737</v>
      </c>
      <c r="AD318">
        <v>0.2045901</v>
      </c>
      <c r="AE318">
        <v>-0.12931309999999999</v>
      </c>
      <c r="AF318">
        <v>-8.4646200000000005E-2</v>
      </c>
      <c r="AG318">
        <v>-6.1993399999999997E-2</v>
      </c>
      <c r="AH318">
        <v>-5.4370000000000002E-2</v>
      </c>
      <c r="AI318">
        <v>-5.38726E-2</v>
      </c>
      <c r="AJ318">
        <v>-6.3213400000000003E-2</v>
      </c>
      <c r="AK318">
        <v>-5.1103200000000001E-2</v>
      </c>
      <c r="AL318">
        <v>-7.2777099999999997E-2</v>
      </c>
      <c r="AM318">
        <v>-0.1023068</v>
      </c>
      <c r="AN318">
        <v>-0.1230682</v>
      </c>
      <c r="AO318">
        <v>-0.14262839999999999</v>
      </c>
      <c r="AP318">
        <v>-0.1562731</v>
      </c>
      <c r="AQ318">
        <v>-0.13727130000000001</v>
      </c>
      <c r="AR318">
        <v>-0.1090549</v>
      </c>
      <c r="AS318">
        <v>-8.9576000000000003E-2</v>
      </c>
      <c r="AT318">
        <v>-9.2767100000000005E-2</v>
      </c>
      <c r="AU318">
        <v>-0.13319700000000001</v>
      </c>
      <c r="AV318">
        <v>-0.13893359999999999</v>
      </c>
      <c r="AW318">
        <v>-0.15111849999999999</v>
      </c>
      <c r="AX318">
        <v>-0.13318969999999999</v>
      </c>
      <c r="AY318">
        <v>-0.12902469999999999</v>
      </c>
      <c r="AZ318">
        <v>-0.1282623</v>
      </c>
      <c r="BA318">
        <v>-0.1193471</v>
      </c>
      <c r="BB318">
        <v>-8.3265599999999995E-2</v>
      </c>
      <c r="BC318">
        <v>-0.1001591</v>
      </c>
      <c r="BD318">
        <v>-6.6652000000000003E-2</v>
      </c>
      <c r="BE318">
        <v>-4.7387800000000001E-2</v>
      </c>
      <c r="BF318">
        <v>-4.0263899999999998E-2</v>
      </c>
      <c r="BG318">
        <v>-3.8012400000000002E-2</v>
      </c>
      <c r="BH318">
        <v>-4.4566500000000002E-2</v>
      </c>
      <c r="BI318">
        <v>-3.12197E-2</v>
      </c>
      <c r="BJ318">
        <v>-5.0322199999999997E-2</v>
      </c>
      <c r="BK318">
        <v>-7.1745400000000001E-2</v>
      </c>
      <c r="BL318">
        <v>-7.8015399999999999E-2</v>
      </c>
      <c r="BM318">
        <v>-8.4237699999999999E-2</v>
      </c>
      <c r="BN318">
        <v>-9.1849600000000003E-2</v>
      </c>
      <c r="BO318">
        <v>-7.4120400000000003E-2</v>
      </c>
      <c r="BP318">
        <v>-5.3736800000000001E-2</v>
      </c>
      <c r="BQ318">
        <v>-4.4309800000000003E-2</v>
      </c>
      <c r="BR318">
        <v>-5.77849E-2</v>
      </c>
      <c r="BS318">
        <v>-0.10596559999999999</v>
      </c>
      <c r="BT318">
        <v>-0.1101876</v>
      </c>
      <c r="BU318">
        <v>-0.1189921</v>
      </c>
      <c r="BV318">
        <v>-0.1016005</v>
      </c>
      <c r="BW318">
        <v>-9.7755599999999998E-2</v>
      </c>
      <c r="BX318">
        <v>-9.7256599999999999E-2</v>
      </c>
      <c r="BY318">
        <v>-9.0142700000000006E-2</v>
      </c>
      <c r="BZ318">
        <v>-6.0589999999999998E-2</v>
      </c>
      <c r="CA318">
        <v>-7.9967200000000002E-2</v>
      </c>
      <c r="CB318">
        <v>-5.4189300000000003E-2</v>
      </c>
      <c r="CC318">
        <v>-3.7272E-2</v>
      </c>
      <c r="CD318">
        <v>-3.0494E-2</v>
      </c>
      <c r="CE318">
        <v>-2.7027599999999999E-2</v>
      </c>
      <c r="CF318">
        <v>-3.1651699999999998E-2</v>
      </c>
      <c r="CG318">
        <v>-1.7448499999999999E-2</v>
      </c>
      <c r="CH318">
        <v>-3.4770000000000002E-2</v>
      </c>
      <c r="CI318">
        <v>-5.0578699999999997E-2</v>
      </c>
      <c r="CJ318">
        <v>-4.6811999999999999E-2</v>
      </c>
      <c r="CK318">
        <v>-4.3796500000000002E-2</v>
      </c>
      <c r="CL318">
        <v>-4.7230000000000001E-2</v>
      </c>
      <c r="CM318">
        <v>-3.0382300000000001E-2</v>
      </c>
      <c r="CN318">
        <v>-1.54237E-2</v>
      </c>
      <c r="CO318">
        <v>-1.2958600000000001E-2</v>
      </c>
      <c r="CP318">
        <v>-3.3556200000000001E-2</v>
      </c>
      <c r="CQ318">
        <v>-8.7105299999999997E-2</v>
      </c>
      <c r="CR318">
        <v>-9.0278300000000006E-2</v>
      </c>
      <c r="CS318">
        <v>-9.6741499999999994E-2</v>
      </c>
      <c r="CT318">
        <v>-7.9721899999999998E-2</v>
      </c>
      <c r="CU318">
        <v>-7.6098799999999994E-2</v>
      </c>
      <c r="CV318">
        <v>-7.5782199999999994E-2</v>
      </c>
      <c r="CW318">
        <v>-6.99158E-2</v>
      </c>
      <c r="CX318">
        <v>-4.4884899999999998E-2</v>
      </c>
      <c r="CY318">
        <v>-5.9775200000000001E-2</v>
      </c>
      <c r="CZ318">
        <v>-4.17265E-2</v>
      </c>
      <c r="DA318">
        <v>-2.7156099999999999E-2</v>
      </c>
      <c r="DB318">
        <v>-2.0724099999999999E-2</v>
      </c>
      <c r="DC318">
        <v>-1.6042899999999999E-2</v>
      </c>
      <c r="DD318">
        <v>-1.8736900000000001E-2</v>
      </c>
      <c r="DE318">
        <v>-3.6773000000000001E-3</v>
      </c>
      <c r="DF318">
        <v>-1.92179E-2</v>
      </c>
      <c r="DG318">
        <v>-2.9412000000000001E-2</v>
      </c>
      <c r="DH318">
        <v>-1.5608500000000001E-2</v>
      </c>
      <c r="DI318">
        <v>-3.3552999999999999E-3</v>
      </c>
      <c r="DJ318">
        <v>-2.6105E-3</v>
      </c>
      <c r="DK318">
        <v>1.3355799999999999E-2</v>
      </c>
      <c r="DL318">
        <v>2.28895E-2</v>
      </c>
      <c r="DM318">
        <v>1.8392700000000001E-2</v>
      </c>
      <c r="DN318">
        <v>-9.3276000000000001E-3</v>
      </c>
      <c r="DO318">
        <v>-6.8244899999999997E-2</v>
      </c>
      <c r="DP318">
        <v>-7.0368899999999998E-2</v>
      </c>
      <c r="DQ318">
        <v>-7.4490899999999999E-2</v>
      </c>
      <c r="DR318">
        <v>-5.78433E-2</v>
      </c>
      <c r="DS318">
        <v>-5.4441900000000001E-2</v>
      </c>
      <c r="DT318">
        <v>-5.4307800000000003E-2</v>
      </c>
      <c r="DU318">
        <v>-4.9688900000000001E-2</v>
      </c>
      <c r="DV318">
        <v>-2.9179799999999999E-2</v>
      </c>
      <c r="DW318">
        <v>-3.0621300000000001E-2</v>
      </c>
      <c r="DX318">
        <v>-2.3732400000000001E-2</v>
      </c>
      <c r="DY318">
        <v>-1.2550499999999999E-2</v>
      </c>
      <c r="DZ318">
        <v>-6.6179999999999998E-3</v>
      </c>
      <c r="EA318">
        <v>-1.8259999999999999E-4</v>
      </c>
      <c r="EB318">
        <v>-8.9900000000000003E-5</v>
      </c>
      <c r="EC318">
        <v>1.62062E-2</v>
      </c>
      <c r="ED318">
        <v>3.2369999999999999E-3</v>
      </c>
      <c r="EE318">
        <v>1.1494000000000001E-3</v>
      </c>
      <c r="EF318">
        <v>2.94443E-2</v>
      </c>
      <c r="EG318">
        <v>5.5035399999999998E-2</v>
      </c>
      <c r="EH318">
        <v>6.1813E-2</v>
      </c>
      <c r="EI318">
        <v>7.6506699999999997E-2</v>
      </c>
      <c r="EJ318">
        <v>7.8207600000000002E-2</v>
      </c>
      <c r="EK318">
        <v>6.3658900000000004E-2</v>
      </c>
      <c r="EL318">
        <v>2.5654699999999999E-2</v>
      </c>
      <c r="EM318">
        <v>-4.1013599999999997E-2</v>
      </c>
      <c r="EN318">
        <v>-4.1623E-2</v>
      </c>
      <c r="EO318">
        <v>-4.2364499999999999E-2</v>
      </c>
      <c r="EP318">
        <v>-2.6254099999999999E-2</v>
      </c>
      <c r="EQ318">
        <v>-2.31729E-2</v>
      </c>
      <c r="ER318">
        <v>-2.3302099999999999E-2</v>
      </c>
      <c r="ES318">
        <v>-2.0484499999999999E-2</v>
      </c>
      <c r="ET318">
        <v>-6.5041999999999999E-3</v>
      </c>
      <c r="EU318">
        <v>57.090910000000001</v>
      </c>
      <c r="EV318">
        <v>55.909089999999999</v>
      </c>
      <c r="EW318">
        <v>56.772730000000003</v>
      </c>
      <c r="EX318">
        <v>55.545459999999999</v>
      </c>
      <c r="EY318">
        <v>55.409089999999999</v>
      </c>
      <c r="EZ318">
        <v>55.545459999999999</v>
      </c>
      <c r="FA318">
        <v>56.227269999999997</v>
      </c>
      <c r="FB318">
        <v>56.954540000000001</v>
      </c>
      <c r="FC318">
        <v>61.863639999999997</v>
      </c>
      <c r="FD318">
        <v>66.5</v>
      </c>
      <c r="FE318">
        <v>69.681820000000002</v>
      </c>
      <c r="FF318">
        <v>71</v>
      </c>
      <c r="FG318">
        <v>72.181820000000002</v>
      </c>
      <c r="FH318">
        <v>72.227270000000004</v>
      </c>
      <c r="FI318">
        <v>71.5</v>
      </c>
      <c r="FJ318">
        <v>70.227270000000004</v>
      </c>
      <c r="FK318">
        <v>68.227270000000004</v>
      </c>
      <c r="FL318">
        <v>65.409090000000006</v>
      </c>
      <c r="FM318">
        <v>63.227269999999997</v>
      </c>
      <c r="FN318">
        <v>61.590910000000001</v>
      </c>
      <c r="FO318">
        <v>60.5</v>
      </c>
      <c r="FP318">
        <v>59.954540000000001</v>
      </c>
      <c r="FQ318">
        <v>58.454540000000001</v>
      </c>
      <c r="FR318">
        <v>58.090910000000001</v>
      </c>
      <c r="FS318">
        <v>0.66266780000000003</v>
      </c>
      <c r="FT318">
        <v>4.15407E-2</v>
      </c>
      <c r="FU318">
        <v>3.8965399999999997E-2</v>
      </c>
      <c r="FV318">
        <v>2.1426400000000002E-2</v>
      </c>
    </row>
    <row r="319" spans="1:178" x14ac:dyDescent="0.3">
      <c r="A319" t="s">
        <v>226</v>
      </c>
      <c r="B319" t="s">
        <v>0</v>
      </c>
      <c r="C319" t="s">
        <v>269</v>
      </c>
      <c r="D319" s="32" t="s">
        <v>239</v>
      </c>
      <c r="E319" t="s">
        <v>221</v>
      </c>
      <c r="F319">
        <v>277</v>
      </c>
      <c r="G319">
        <v>0.2192335</v>
      </c>
      <c r="H319">
        <v>0.17497309999999999</v>
      </c>
      <c r="I319">
        <v>0.16314319999999999</v>
      </c>
      <c r="J319">
        <v>0.1658261</v>
      </c>
      <c r="K319">
        <v>0.18920970000000001</v>
      </c>
      <c r="L319">
        <v>0.20411609999999999</v>
      </c>
      <c r="M319">
        <v>0.22268199999999999</v>
      </c>
      <c r="N319">
        <v>0.1279631</v>
      </c>
      <c r="O319">
        <v>-3.0956500000000001E-2</v>
      </c>
      <c r="P319">
        <v>-0.19488710000000001</v>
      </c>
      <c r="Q319">
        <v>-0.3246869</v>
      </c>
      <c r="R319">
        <v>-0.36310949999999997</v>
      </c>
      <c r="S319">
        <v>-0.33223609999999998</v>
      </c>
      <c r="T319">
        <v>-0.19640340000000001</v>
      </c>
      <c r="U319">
        <v>-3.0610800000000001E-2</v>
      </c>
      <c r="V319">
        <v>0.15035670000000001</v>
      </c>
      <c r="W319">
        <v>0.33429769999999998</v>
      </c>
      <c r="X319">
        <v>0.46151720000000002</v>
      </c>
      <c r="Y319">
        <v>0.44118429999999997</v>
      </c>
      <c r="Z319">
        <v>0.38125140000000002</v>
      </c>
      <c r="AA319">
        <v>0.36446339999999999</v>
      </c>
      <c r="AB319">
        <v>0.32745099999999999</v>
      </c>
      <c r="AC319">
        <v>0.29388229999999999</v>
      </c>
      <c r="AD319">
        <v>0.28843960000000002</v>
      </c>
      <c r="AE319">
        <v>-6.01849E-2</v>
      </c>
      <c r="AF319">
        <v>-0.11764810000000001</v>
      </c>
      <c r="AG319">
        <v>-8.97453E-2</v>
      </c>
      <c r="AH319">
        <v>-8.1484699999999993E-2</v>
      </c>
      <c r="AI319">
        <v>-8.3098000000000005E-2</v>
      </c>
      <c r="AJ319">
        <v>-7.5229799999999999E-2</v>
      </c>
      <c r="AK319">
        <v>-7.2645699999999994E-2</v>
      </c>
      <c r="AL319">
        <v>-5.2023E-2</v>
      </c>
      <c r="AM319">
        <v>-6.6279099999999994E-2</v>
      </c>
      <c r="AN319">
        <v>-6.1698700000000002E-2</v>
      </c>
      <c r="AO319">
        <v>-5.4296400000000002E-2</v>
      </c>
      <c r="AP319">
        <v>-5.2934000000000002E-2</v>
      </c>
      <c r="AQ319">
        <v>-3.6555900000000002E-2</v>
      </c>
      <c r="AR319">
        <v>-3.6048799999999999E-2</v>
      </c>
      <c r="AS319">
        <v>-4.0433700000000003E-2</v>
      </c>
      <c r="AT319">
        <v>-5.8011800000000002E-2</v>
      </c>
      <c r="AU319">
        <v>-6.6579600000000003E-2</v>
      </c>
      <c r="AV319">
        <v>-5.0397999999999998E-2</v>
      </c>
      <c r="AW319">
        <v>-8.4372500000000003E-2</v>
      </c>
      <c r="AX319">
        <v>-9.4845600000000002E-2</v>
      </c>
      <c r="AY319">
        <v>-8.6068800000000001E-2</v>
      </c>
      <c r="AZ319">
        <v>-7.6631599999999994E-2</v>
      </c>
      <c r="BA319">
        <v>-5.4679199999999997E-2</v>
      </c>
      <c r="BB319">
        <v>-3.52178E-2</v>
      </c>
      <c r="BC319">
        <v>-3.7302000000000002E-2</v>
      </c>
      <c r="BD319">
        <v>-8.3199499999999996E-2</v>
      </c>
      <c r="BE319">
        <v>-6.7173399999999994E-2</v>
      </c>
      <c r="BF319">
        <v>-6.1368300000000001E-2</v>
      </c>
      <c r="BG319">
        <v>-6.1726400000000001E-2</v>
      </c>
      <c r="BH319">
        <v>-5.51431E-2</v>
      </c>
      <c r="BI319">
        <v>-5.2943799999999999E-2</v>
      </c>
      <c r="BJ319">
        <v>-3.5245100000000001E-2</v>
      </c>
      <c r="BK319">
        <v>-4.1955100000000002E-2</v>
      </c>
      <c r="BL319">
        <v>-3.2792000000000002E-2</v>
      </c>
      <c r="BM319">
        <v>-2.1155899999999998E-2</v>
      </c>
      <c r="BN319">
        <v>-1.2185E-2</v>
      </c>
      <c r="BO319">
        <v>2.3181999999999999E-3</v>
      </c>
      <c r="BP319">
        <v>-1.0499000000000001E-3</v>
      </c>
      <c r="BQ319">
        <v>-9.8277E-3</v>
      </c>
      <c r="BR319">
        <v>-3.3434999999999999E-2</v>
      </c>
      <c r="BS319">
        <v>-4.6026299999999999E-2</v>
      </c>
      <c r="BT319">
        <v>-3.1062800000000002E-2</v>
      </c>
      <c r="BU319">
        <v>-6.2393400000000002E-2</v>
      </c>
      <c r="BV319">
        <v>-7.4266600000000002E-2</v>
      </c>
      <c r="BW319">
        <v>-6.6715399999999994E-2</v>
      </c>
      <c r="BX319">
        <v>-5.7422500000000001E-2</v>
      </c>
      <c r="BY319">
        <v>-3.6037899999999998E-2</v>
      </c>
      <c r="BZ319">
        <v>-7.5503999999999996E-3</v>
      </c>
      <c r="CA319">
        <v>-2.1453300000000002E-2</v>
      </c>
      <c r="CB319">
        <v>-5.9340499999999997E-2</v>
      </c>
      <c r="CC319">
        <v>-5.1540099999999998E-2</v>
      </c>
      <c r="CD319">
        <v>-4.7435699999999997E-2</v>
      </c>
      <c r="CE319">
        <v>-4.6924500000000001E-2</v>
      </c>
      <c r="CF319">
        <v>-4.1230999999999997E-2</v>
      </c>
      <c r="CG319">
        <v>-3.9298399999999997E-2</v>
      </c>
      <c r="CH319">
        <v>-2.3624800000000001E-2</v>
      </c>
      <c r="CI319">
        <v>-2.51083E-2</v>
      </c>
      <c r="CJ319">
        <v>-1.27712E-2</v>
      </c>
      <c r="CK319">
        <v>1.7971E-3</v>
      </c>
      <c r="CL319">
        <v>1.6037599999999999E-2</v>
      </c>
      <c r="CM319">
        <v>2.9242299999999999E-2</v>
      </c>
      <c r="CN319">
        <v>2.31903E-2</v>
      </c>
      <c r="CO319">
        <v>1.137E-2</v>
      </c>
      <c r="CP319">
        <v>-1.6413199999999999E-2</v>
      </c>
      <c r="CQ319">
        <v>-3.1791199999999999E-2</v>
      </c>
      <c r="CR319">
        <v>-1.7671300000000001E-2</v>
      </c>
      <c r="CS319">
        <v>-4.7170700000000003E-2</v>
      </c>
      <c r="CT319">
        <v>-6.00136E-2</v>
      </c>
      <c r="CU319">
        <v>-5.3311299999999999E-2</v>
      </c>
      <c r="CV319">
        <v>-4.4118299999999999E-2</v>
      </c>
      <c r="CW319">
        <v>-2.3127000000000002E-2</v>
      </c>
      <c r="CX319">
        <v>1.16119E-2</v>
      </c>
      <c r="CY319">
        <v>-5.6046999999999998E-3</v>
      </c>
      <c r="CZ319">
        <v>-3.5481400000000003E-2</v>
      </c>
      <c r="DA319">
        <v>-3.5906800000000003E-2</v>
      </c>
      <c r="DB319">
        <v>-3.3503199999999997E-2</v>
      </c>
      <c r="DC319">
        <v>-3.2122600000000001E-2</v>
      </c>
      <c r="DD319">
        <v>-2.7319E-2</v>
      </c>
      <c r="DE319">
        <v>-2.5652899999999999E-2</v>
      </c>
      <c r="DF319">
        <v>-1.20045E-2</v>
      </c>
      <c r="DG319">
        <v>-8.2615999999999992E-3</v>
      </c>
      <c r="DH319" s="74">
        <v>7.2494999999999999E-3</v>
      </c>
      <c r="DI319">
        <v>2.4750000000000001E-2</v>
      </c>
      <c r="DJ319">
        <v>4.42602E-2</v>
      </c>
      <c r="DK319">
        <v>5.6166399999999998E-2</v>
      </c>
      <c r="DL319">
        <v>4.74305E-2</v>
      </c>
      <c r="DM319">
        <v>3.2567600000000002E-2</v>
      </c>
      <c r="DN319">
        <v>6.0860000000000005E-4</v>
      </c>
      <c r="DO319">
        <v>-1.7556100000000002E-2</v>
      </c>
      <c r="DP319">
        <v>-4.2798000000000003E-3</v>
      </c>
      <c r="DQ319">
        <v>-3.1947999999999997E-2</v>
      </c>
      <c r="DR319">
        <v>-4.5760599999999998E-2</v>
      </c>
      <c r="DS319">
        <v>-3.9907199999999997E-2</v>
      </c>
      <c r="DT319">
        <v>-3.08142E-2</v>
      </c>
      <c r="DU319">
        <v>-1.0216100000000001E-2</v>
      </c>
      <c r="DV319">
        <v>3.0774200000000002E-2</v>
      </c>
      <c r="DW319">
        <v>1.72783E-2</v>
      </c>
      <c r="DX319">
        <v>-1.0328E-3</v>
      </c>
      <c r="DY319">
        <v>-1.3334800000000001E-2</v>
      </c>
      <c r="DZ319">
        <v>-1.3386800000000001E-2</v>
      </c>
      <c r="EA319">
        <v>-1.0750900000000001E-2</v>
      </c>
      <c r="EB319">
        <v>-7.2322000000000003E-3</v>
      </c>
      <c r="EC319">
        <v>-5.9511E-3</v>
      </c>
      <c r="ED319">
        <v>4.7733999999999997E-3</v>
      </c>
      <c r="EE319">
        <v>1.60625E-2</v>
      </c>
      <c r="EF319">
        <v>3.6156199999999999E-2</v>
      </c>
      <c r="EG319">
        <v>5.7890499999999998E-2</v>
      </c>
      <c r="EH319">
        <v>8.5009100000000004E-2</v>
      </c>
      <c r="EI319">
        <v>9.5040399999999997E-2</v>
      </c>
      <c r="EJ319">
        <v>8.2429500000000003E-2</v>
      </c>
      <c r="EK319">
        <v>6.3173599999999996E-2</v>
      </c>
      <c r="EL319">
        <v>2.51854E-2</v>
      </c>
      <c r="EM319">
        <v>2.9970999999999999E-3</v>
      </c>
      <c r="EN319">
        <v>1.50554E-2</v>
      </c>
      <c r="EO319">
        <v>-9.9688999999999993E-3</v>
      </c>
      <c r="EP319">
        <v>-2.5181499999999999E-2</v>
      </c>
      <c r="EQ319">
        <v>-2.0553800000000001E-2</v>
      </c>
      <c r="ER319">
        <v>-1.1605000000000001E-2</v>
      </c>
      <c r="ES319">
        <v>8.4252000000000007E-3</v>
      </c>
      <c r="ET319">
        <v>5.84415E-2</v>
      </c>
      <c r="EU319">
        <v>51.136360000000003</v>
      </c>
      <c r="EV319">
        <v>51.181820000000002</v>
      </c>
      <c r="EW319">
        <v>50.954549999999998</v>
      </c>
      <c r="EX319">
        <v>50.954540000000001</v>
      </c>
      <c r="EY319">
        <v>49.954540000000001</v>
      </c>
      <c r="EZ319">
        <v>49.318179999999998</v>
      </c>
      <c r="FA319">
        <v>48.863639999999997</v>
      </c>
      <c r="FB319">
        <v>49.818179999999998</v>
      </c>
      <c r="FC319">
        <v>56.227269999999997</v>
      </c>
      <c r="FD319">
        <v>63.727269999999997</v>
      </c>
      <c r="FE319">
        <v>67.363640000000004</v>
      </c>
      <c r="FF319">
        <v>69.454539999999994</v>
      </c>
      <c r="FG319">
        <v>70.636359999999996</v>
      </c>
      <c r="FH319">
        <v>71.454539999999994</v>
      </c>
      <c r="FI319">
        <v>71.045460000000006</v>
      </c>
      <c r="FJ319">
        <v>69.772729999999996</v>
      </c>
      <c r="FK319">
        <v>67.409090000000006</v>
      </c>
      <c r="FL319">
        <v>62.909089999999999</v>
      </c>
      <c r="FM319">
        <v>59.045459999999999</v>
      </c>
      <c r="FN319">
        <v>56.954540000000001</v>
      </c>
      <c r="FO319">
        <v>54.727269999999997</v>
      </c>
      <c r="FP319">
        <v>53.090910000000001</v>
      </c>
      <c r="FQ319">
        <v>52.818179999999998</v>
      </c>
      <c r="FR319">
        <v>51.818179999999998</v>
      </c>
      <c r="FS319">
        <v>0.48470600000000003</v>
      </c>
      <c r="FT319">
        <v>2.56318E-2</v>
      </c>
      <c r="FU319">
        <v>2.45585E-2</v>
      </c>
      <c r="FV319">
        <v>2.4757600000000001E-2</v>
      </c>
    </row>
    <row r="320" spans="1:178" x14ac:dyDescent="0.3">
      <c r="A320" t="s">
        <v>226</v>
      </c>
      <c r="B320" t="s">
        <v>0</v>
      </c>
      <c r="C320" t="s">
        <v>269</v>
      </c>
      <c r="D320" s="32" t="s">
        <v>240</v>
      </c>
      <c r="E320" t="s">
        <v>219</v>
      </c>
      <c r="F320">
        <v>530</v>
      </c>
      <c r="G320">
        <v>0.42025810000000002</v>
      </c>
      <c r="H320">
        <v>0.4022425</v>
      </c>
      <c r="I320">
        <v>0.37713439999999998</v>
      </c>
      <c r="J320">
        <v>0.34780909999999998</v>
      </c>
      <c r="K320">
        <v>0.3826502</v>
      </c>
      <c r="L320">
        <v>0.45390399999999997</v>
      </c>
      <c r="M320">
        <v>0.53065090000000004</v>
      </c>
      <c r="N320">
        <v>0.45582410000000001</v>
      </c>
      <c r="O320">
        <v>0.16374610000000001</v>
      </c>
      <c r="P320">
        <v>-0.17299680000000001</v>
      </c>
      <c r="Q320">
        <v>-0.56523999999999996</v>
      </c>
      <c r="R320">
        <v>-0.79918690000000003</v>
      </c>
      <c r="S320">
        <v>-0.81585200000000002</v>
      </c>
      <c r="T320">
        <v>-0.74745260000000002</v>
      </c>
      <c r="U320">
        <v>-0.44254559999999998</v>
      </c>
      <c r="V320">
        <v>-0.11213140000000001</v>
      </c>
      <c r="W320">
        <v>0.33222309999999999</v>
      </c>
      <c r="X320">
        <v>0.72339450000000005</v>
      </c>
      <c r="Y320">
        <v>0.89352229999999999</v>
      </c>
      <c r="Z320">
        <v>0.86988750000000004</v>
      </c>
      <c r="AA320">
        <v>0.83431480000000002</v>
      </c>
      <c r="AB320">
        <v>0.73873129999999998</v>
      </c>
      <c r="AC320">
        <v>0.6183208</v>
      </c>
      <c r="AD320">
        <v>0.54417850000000001</v>
      </c>
      <c r="AE320">
        <v>-0.15893019999999999</v>
      </c>
      <c r="AF320">
        <v>-0.120405</v>
      </c>
      <c r="AG320">
        <v>-0.10761370000000001</v>
      </c>
      <c r="AH320">
        <v>-0.12744720000000001</v>
      </c>
      <c r="AI320">
        <v>-0.11377180000000001</v>
      </c>
      <c r="AJ320">
        <v>-5.6700500000000001E-2</v>
      </c>
      <c r="AK320">
        <v>-4.9134200000000003E-2</v>
      </c>
      <c r="AL320">
        <v>-7.1785600000000005E-2</v>
      </c>
      <c r="AM320">
        <v>-0.1006614</v>
      </c>
      <c r="AN320">
        <v>-6.7200999999999997E-2</v>
      </c>
      <c r="AO320">
        <v>-8.2825999999999997E-2</v>
      </c>
      <c r="AP320">
        <v>-2.1995600000000001E-2</v>
      </c>
      <c r="AQ320">
        <v>1.7149299999999999E-2</v>
      </c>
      <c r="AR320">
        <v>4.34236E-2</v>
      </c>
      <c r="AS320">
        <v>8.3238599999999996E-2</v>
      </c>
      <c r="AT320">
        <v>7.5786900000000004E-2</v>
      </c>
      <c r="AU320">
        <v>3.6809700000000001E-2</v>
      </c>
      <c r="AV320">
        <v>-1.8123899999999998E-2</v>
      </c>
      <c r="AW320">
        <v>-6.4737000000000003E-2</v>
      </c>
      <c r="AX320">
        <v>-9.8747000000000001E-2</v>
      </c>
      <c r="AY320">
        <v>-9.8699400000000007E-2</v>
      </c>
      <c r="AZ320">
        <v>-0.1402166</v>
      </c>
      <c r="BA320">
        <v>-0.1179124</v>
      </c>
      <c r="BB320">
        <v>-9.2197399999999999E-2</v>
      </c>
      <c r="BC320">
        <v>-0.11491999999999999</v>
      </c>
      <c r="BD320">
        <v>-8.5487099999999996E-2</v>
      </c>
      <c r="BE320">
        <v>-7.6458600000000002E-2</v>
      </c>
      <c r="BF320">
        <v>-9.5794400000000002E-2</v>
      </c>
      <c r="BG320">
        <v>-8.2788100000000003E-2</v>
      </c>
      <c r="BH320">
        <v>-2.6119900000000001E-2</v>
      </c>
      <c r="BI320">
        <v>-2.1236999999999999E-2</v>
      </c>
      <c r="BJ320">
        <v>-3.9432200000000001E-2</v>
      </c>
      <c r="BK320">
        <v>-5.8063900000000002E-2</v>
      </c>
      <c r="BL320">
        <v>-1.5417500000000001E-2</v>
      </c>
      <c r="BM320">
        <v>-2.3748200000000001E-2</v>
      </c>
      <c r="BN320">
        <v>3.79402E-2</v>
      </c>
      <c r="BO320">
        <v>7.4283100000000005E-2</v>
      </c>
      <c r="BP320">
        <v>9.9406900000000006E-2</v>
      </c>
      <c r="BQ320">
        <v>0.1361647</v>
      </c>
      <c r="BR320">
        <v>0.11997579999999999</v>
      </c>
      <c r="BS320">
        <v>7.9061000000000006E-2</v>
      </c>
      <c r="BT320">
        <v>2.5514100000000001E-2</v>
      </c>
      <c r="BU320">
        <v>-2.4033599999999999E-2</v>
      </c>
      <c r="BV320">
        <v>-5.6878699999999997E-2</v>
      </c>
      <c r="BW320">
        <v>-5.6927400000000003E-2</v>
      </c>
      <c r="BX320">
        <v>-9.9525799999999998E-2</v>
      </c>
      <c r="BY320">
        <v>-8.0138500000000001E-2</v>
      </c>
      <c r="BZ320">
        <v>-5.0744900000000003E-2</v>
      </c>
      <c r="CA320">
        <v>-8.4438700000000005E-2</v>
      </c>
      <c r="CB320">
        <v>-6.1303099999999999E-2</v>
      </c>
      <c r="CC320">
        <v>-5.4880699999999998E-2</v>
      </c>
      <c r="CD320">
        <v>-7.3871699999999998E-2</v>
      </c>
      <c r="CE320">
        <v>-6.1328899999999999E-2</v>
      </c>
      <c r="CF320">
        <v>-4.9399999999999999E-3</v>
      </c>
      <c r="CG320">
        <v>-1.9155000000000001E-3</v>
      </c>
      <c r="CH320">
        <v>-1.7024399999999999E-2</v>
      </c>
      <c r="CI320">
        <v>-2.8561E-2</v>
      </c>
      <c r="CJ320">
        <v>2.04476E-2</v>
      </c>
      <c r="CK320">
        <v>1.7169E-2</v>
      </c>
      <c r="CL320">
        <v>7.9451599999999997E-2</v>
      </c>
      <c r="CM320">
        <v>0.1138538</v>
      </c>
      <c r="CN320">
        <v>0.13818069999999999</v>
      </c>
      <c r="CO320">
        <v>0.17282110000000001</v>
      </c>
      <c r="CP320">
        <v>0.15058089999999999</v>
      </c>
      <c r="CQ320">
        <v>0.10832410000000001</v>
      </c>
      <c r="CR320">
        <v>5.5737599999999998E-2</v>
      </c>
      <c r="CS320">
        <v>4.1574000000000003E-3</v>
      </c>
      <c r="CT320">
        <v>-2.78809E-2</v>
      </c>
      <c r="CU320">
        <v>-2.7996299999999998E-2</v>
      </c>
      <c r="CV320">
        <v>-7.1343599999999993E-2</v>
      </c>
      <c r="CW320">
        <v>-5.3976400000000001E-2</v>
      </c>
      <c r="CX320">
        <v>-2.2034999999999999E-2</v>
      </c>
      <c r="CY320">
        <v>-5.39573E-2</v>
      </c>
      <c r="CZ320">
        <v>-3.7119100000000002E-2</v>
      </c>
      <c r="DA320">
        <v>-3.33028E-2</v>
      </c>
      <c r="DB320">
        <v>-5.1949000000000002E-2</v>
      </c>
      <c r="DC320">
        <v>-3.9869700000000001E-2</v>
      </c>
      <c r="DD320">
        <v>1.6240000000000001E-2</v>
      </c>
      <c r="DE320">
        <v>1.7406100000000001E-2</v>
      </c>
      <c r="DF320">
        <v>5.3835000000000003E-3</v>
      </c>
      <c r="DG320">
        <v>9.4189999999999996E-4</v>
      </c>
      <c r="DH320">
        <v>5.63127E-2</v>
      </c>
      <c r="DI320">
        <v>5.8086100000000002E-2</v>
      </c>
      <c r="DJ320">
        <v>0.120963</v>
      </c>
      <c r="DK320">
        <v>0.15342449999999999</v>
      </c>
      <c r="DL320">
        <v>0.17695459999999999</v>
      </c>
      <c r="DM320">
        <v>0.20947760000000001</v>
      </c>
      <c r="DN320">
        <v>0.18118609999999999</v>
      </c>
      <c r="DO320">
        <v>0.13758719999999999</v>
      </c>
      <c r="DP320">
        <v>8.5961200000000001E-2</v>
      </c>
      <c r="DQ320">
        <v>3.2348500000000002E-2</v>
      </c>
      <c r="DR320">
        <v>1.1169999999999999E-3</v>
      </c>
      <c r="DS320">
        <v>9.3490000000000001E-4</v>
      </c>
      <c r="DT320">
        <v>-4.31613E-2</v>
      </c>
      <c r="DU320">
        <v>-2.78143E-2</v>
      </c>
      <c r="DV320">
        <v>6.6747999999999998E-3</v>
      </c>
      <c r="DW320">
        <v>-9.9471000000000004E-3</v>
      </c>
      <c r="DX320">
        <v>-2.2012999999999998E-3</v>
      </c>
      <c r="DY320">
        <v>-2.1477000000000002E-3</v>
      </c>
      <c r="DZ320">
        <v>-2.0296100000000001E-2</v>
      </c>
      <c r="EA320">
        <v>-8.8859999999999998E-3</v>
      </c>
      <c r="EB320">
        <v>4.6820500000000001E-2</v>
      </c>
      <c r="EC320">
        <v>4.5303299999999998E-2</v>
      </c>
      <c r="ED320">
        <v>3.7736899999999997E-2</v>
      </c>
      <c r="EE320">
        <v>4.3539300000000003E-2</v>
      </c>
      <c r="EF320">
        <v>0.1080962</v>
      </c>
      <c r="EG320">
        <v>0.117164</v>
      </c>
      <c r="EH320">
        <v>0.1808988</v>
      </c>
      <c r="EI320">
        <v>0.2105583</v>
      </c>
      <c r="EJ320">
        <v>0.2329378</v>
      </c>
      <c r="EK320">
        <v>0.26240370000000002</v>
      </c>
      <c r="EL320">
        <v>0.22537499999999999</v>
      </c>
      <c r="EM320">
        <v>0.17983840000000001</v>
      </c>
      <c r="EN320">
        <v>0.1295992</v>
      </c>
      <c r="EO320">
        <v>7.3051900000000003E-2</v>
      </c>
      <c r="EP320">
        <v>4.2985200000000001E-2</v>
      </c>
      <c r="EQ320">
        <v>4.2706800000000003E-2</v>
      </c>
      <c r="ER320">
        <v>-2.4705999999999999E-3</v>
      </c>
      <c r="ES320">
        <v>9.9596000000000007E-3</v>
      </c>
      <c r="ET320">
        <v>4.8127400000000001E-2</v>
      </c>
      <c r="EU320">
        <v>58.370269999999998</v>
      </c>
      <c r="EV320">
        <v>57.660589999999999</v>
      </c>
      <c r="EW320">
        <v>57.210380000000001</v>
      </c>
      <c r="EX320">
        <v>56.736319999999999</v>
      </c>
      <c r="EY320">
        <v>56.112200000000001</v>
      </c>
      <c r="EZ320">
        <v>56.140250000000002</v>
      </c>
      <c r="FA320">
        <v>55.423560000000002</v>
      </c>
      <c r="FB320">
        <v>55.286110000000001</v>
      </c>
      <c r="FC320">
        <v>58.833100000000002</v>
      </c>
      <c r="FD320">
        <v>65.023840000000007</v>
      </c>
      <c r="FE320">
        <v>70.015429999999995</v>
      </c>
      <c r="FF320">
        <v>74.12482</v>
      </c>
      <c r="FG320">
        <v>76.359049999999996</v>
      </c>
      <c r="FH320">
        <v>77.02525</v>
      </c>
      <c r="FI320">
        <v>77.539969999999997</v>
      </c>
      <c r="FJ320">
        <v>76.513319999999993</v>
      </c>
      <c r="FK320">
        <v>75.107990000000001</v>
      </c>
      <c r="FL320">
        <v>73.039270000000002</v>
      </c>
      <c r="FM320">
        <v>69.164090000000002</v>
      </c>
      <c r="FN320">
        <v>64.971950000000007</v>
      </c>
      <c r="FO320">
        <v>62.762970000000003</v>
      </c>
      <c r="FP320">
        <v>61.136040000000001</v>
      </c>
      <c r="FQ320">
        <v>59.576439999999998</v>
      </c>
      <c r="FR320">
        <v>58.921460000000003</v>
      </c>
      <c r="FS320">
        <v>0.87328059999999996</v>
      </c>
      <c r="FT320">
        <v>3.8696599999999998E-2</v>
      </c>
      <c r="FU320">
        <v>5.7182299999999998E-2</v>
      </c>
      <c r="FV320">
        <v>4.0231299999999998E-2</v>
      </c>
    </row>
    <row r="321" spans="1:178" x14ac:dyDescent="0.3">
      <c r="A321" t="s">
        <v>226</v>
      </c>
      <c r="B321" t="s">
        <v>0</v>
      </c>
      <c r="C321" t="s">
        <v>269</v>
      </c>
      <c r="D321" s="32" t="s">
        <v>240</v>
      </c>
      <c r="E321" t="s">
        <v>220</v>
      </c>
      <c r="F321">
        <v>256</v>
      </c>
      <c r="G321">
        <v>0.24534059999999999</v>
      </c>
      <c r="H321">
        <v>0.22602810000000001</v>
      </c>
      <c r="I321">
        <v>0.2114212</v>
      </c>
      <c r="J321">
        <v>0.21354110000000001</v>
      </c>
      <c r="K321">
        <v>0.2096161</v>
      </c>
      <c r="L321">
        <v>0.24394640000000001</v>
      </c>
      <c r="M321">
        <v>0.27570840000000002</v>
      </c>
      <c r="N321">
        <v>0.25525439999999999</v>
      </c>
      <c r="O321">
        <v>0.14157529999999999</v>
      </c>
      <c r="P321">
        <v>-2.2047000000000001E-2</v>
      </c>
      <c r="Q321">
        <v>-0.2494364</v>
      </c>
      <c r="R321">
        <v>-0.36423719999999998</v>
      </c>
      <c r="S321">
        <v>-0.40854610000000002</v>
      </c>
      <c r="T321">
        <v>-0.41540919999999998</v>
      </c>
      <c r="U321">
        <v>-0.26168789999999997</v>
      </c>
      <c r="V321">
        <v>-0.1016731</v>
      </c>
      <c r="W321">
        <v>0.1113561</v>
      </c>
      <c r="X321">
        <v>0.33418389999999998</v>
      </c>
      <c r="Y321">
        <v>0.46286440000000001</v>
      </c>
      <c r="Z321">
        <v>0.46461279999999999</v>
      </c>
      <c r="AA321">
        <v>0.47103859999999997</v>
      </c>
      <c r="AB321">
        <v>0.40342670000000003</v>
      </c>
      <c r="AC321">
        <v>0.3546475</v>
      </c>
      <c r="AD321">
        <v>0.2975256</v>
      </c>
      <c r="AE321">
        <v>-5.2317299999999997E-2</v>
      </c>
      <c r="AF321">
        <v>-2.8277799999999999E-2</v>
      </c>
      <c r="AG321">
        <v>-5.0287999999999999E-3</v>
      </c>
      <c r="AH321">
        <v>-2.0075000000000002E-3</v>
      </c>
      <c r="AI321">
        <v>-6.7350999999999999E-3</v>
      </c>
      <c r="AJ321">
        <v>-4.351E-4</v>
      </c>
      <c r="AK321">
        <v>-3.5159000000000002E-3</v>
      </c>
      <c r="AL321">
        <v>1.9518299999999999E-2</v>
      </c>
      <c r="AM321">
        <v>3.8874600000000002E-2</v>
      </c>
      <c r="AN321">
        <v>4.8082399999999997E-2</v>
      </c>
      <c r="AO321">
        <v>2.0567499999999999E-2</v>
      </c>
      <c r="AP321">
        <v>5.5588499999999999E-2</v>
      </c>
      <c r="AQ321">
        <v>5.22858E-2</v>
      </c>
      <c r="AR321">
        <v>2.70245E-2</v>
      </c>
      <c r="AS321">
        <v>4.4990500000000003E-2</v>
      </c>
      <c r="AT321">
        <v>5.8639499999999997E-2</v>
      </c>
      <c r="AU321">
        <v>5.3871799999999997E-2</v>
      </c>
      <c r="AV321">
        <v>2.1384299999999998E-2</v>
      </c>
      <c r="AW321">
        <v>1.67175E-2</v>
      </c>
      <c r="AX321">
        <v>-2.0490100000000001E-2</v>
      </c>
      <c r="AY321">
        <v>5.2735000000000004E-3</v>
      </c>
      <c r="AZ321">
        <v>-4.3503600000000003E-2</v>
      </c>
      <c r="BA321">
        <v>-2.6815200000000001E-2</v>
      </c>
      <c r="BB321">
        <v>-2.21785E-2</v>
      </c>
      <c r="BC321">
        <v>-2.4329799999999999E-2</v>
      </c>
      <c r="BD321">
        <v>-8.6549000000000001E-3</v>
      </c>
      <c r="BE321">
        <v>1.23401E-2</v>
      </c>
      <c r="BF321">
        <v>1.5661700000000001E-2</v>
      </c>
      <c r="BG321">
        <v>1.1216500000000001E-2</v>
      </c>
      <c r="BH321">
        <v>2.5581799999999998E-2</v>
      </c>
      <c r="BI321">
        <v>1.9506099999999998E-2</v>
      </c>
      <c r="BJ321">
        <v>4.2480999999999998E-2</v>
      </c>
      <c r="BK321">
        <v>6.6402799999999998E-2</v>
      </c>
      <c r="BL321">
        <v>8.4716899999999998E-2</v>
      </c>
      <c r="BM321">
        <v>5.6478800000000003E-2</v>
      </c>
      <c r="BN321">
        <v>9.0835799999999994E-2</v>
      </c>
      <c r="BO321">
        <v>8.7800400000000001E-2</v>
      </c>
      <c r="BP321">
        <v>6.3265500000000002E-2</v>
      </c>
      <c r="BQ321">
        <v>8.2251400000000002E-2</v>
      </c>
      <c r="BR321">
        <v>9.0031700000000006E-2</v>
      </c>
      <c r="BS321">
        <v>8.1453899999999996E-2</v>
      </c>
      <c r="BT321">
        <v>5.43323E-2</v>
      </c>
      <c r="BU321">
        <v>4.5344599999999999E-2</v>
      </c>
      <c r="BV321">
        <v>1.4561899999999999E-2</v>
      </c>
      <c r="BW321">
        <v>3.89317E-2</v>
      </c>
      <c r="BX321">
        <v>-8.5664999999999995E-3</v>
      </c>
      <c r="BY321">
        <v>1.6241000000000001E-3</v>
      </c>
      <c r="BZ321">
        <v>1.3734999999999999E-3</v>
      </c>
      <c r="CA321">
        <v>-4.9458000000000002E-3</v>
      </c>
      <c r="CB321">
        <v>4.9359E-3</v>
      </c>
      <c r="CC321">
        <v>2.4369600000000002E-2</v>
      </c>
      <c r="CD321">
        <v>2.7899400000000001E-2</v>
      </c>
      <c r="CE321">
        <v>2.3649699999999999E-2</v>
      </c>
      <c r="CF321">
        <v>4.3600899999999998E-2</v>
      </c>
      <c r="CG321">
        <v>3.5451099999999999E-2</v>
      </c>
      <c r="CH321">
        <v>5.8384800000000001E-2</v>
      </c>
      <c r="CI321">
        <v>8.5468699999999995E-2</v>
      </c>
      <c r="CJ321">
        <v>0.1100898</v>
      </c>
      <c r="CK321">
        <v>8.1350800000000001E-2</v>
      </c>
      <c r="CL321">
        <v>0.115248</v>
      </c>
      <c r="CM321" s="74">
        <v>0.1123977</v>
      </c>
      <c r="CN321" s="74">
        <v>8.8365899999999997E-2</v>
      </c>
      <c r="CO321">
        <v>0.10805819999999999</v>
      </c>
      <c r="CP321">
        <v>0.11177380000000001</v>
      </c>
      <c r="CQ321">
        <v>0.1005572</v>
      </c>
      <c r="CR321">
        <v>7.7151999999999998E-2</v>
      </c>
      <c r="CS321">
        <v>6.5171599999999996E-2</v>
      </c>
      <c r="CT321">
        <v>3.8838900000000003E-2</v>
      </c>
      <c r="CU321">
        <v>6.2243300000000001E-2</v>
      </c>
      <c r="CV321">
        <v>1.56308E-2</v>
      </c>
      <c r="CW321">
        <v>2.1321099999999999E-2</v>
      </c>
      <c r="CX321">
        <v>1.7685599999999999E-2</v>
      </c>
      <c r="CY321">
        <v>1.44382E-2</v>
      </c>
      <c r="CZ321">
        <v>1.85267E-2</v>
      </c>
      <c r="DA321">
        <v>3.63992E-2</v>
      </c>
      <c r="DB321">
        <v>4.0137100000000002E-2</v>
      </c>
      <c r="DC321">
        <v>3.6082900000000001E-2</v>
      </c>
      <c r="DD321">
        <v>6.1620099999999997E-2</v>
      </c>
      <c r="DE321">
        <v>5.1395999999999997E-2</v>
      </c>
      <c r="DF321">
        <v>7.4288699999999999E-2</v>
      </c>
      <c r="DG321">
        <v>0.10453460000000001</v>
      </c>
      <c r="DH321">
        <v>0.13546269999999999</v>
      </c>
      <c r="DI321">
        <v>0.1062229</v>
      </c>
      <c r="DJ321">
        <v>0.13966020000000001</v>
      </c>
      <c r="DK321">
        <v>0.13699500000000001</v>
      </c>
      <c r="DL321">
        <v>0.11346630000000001</v>
      </c>
      <c r="DM321">
        <v>0.13386500000000001</v>
      </c>
      <c r="DN321">
        <v>0.133516</v>
      </c>
      <c r="DO321">
        <v>0.1196605</v>
      </c>
      <c r="DP321">
        <v>9.9971699999999997E-2</v>
      </c>
      <c r="DQ321">
        <v>8.4998699999999996E-2</v>
      </c>
      <c r="DR321">
        <v>6.31158E-2</v>
      </c>
      <c r="DS321">
        <v>8.5554900000000003E-2</v>
      </c>
      <c r="DT321">
        <v>3.9828099999999998E-2</v>
      </c>
      <c r="DU321">
        <v>4.1018100000000002E-2</v>
      </c>
      <c r="DV321">
        <v>3.3997699999999999E-2</v>
      </c>
      <c r="DW321">
        <v>4.2425699999999997E-2</v>
      </c>
      <c r="DX321">
        <v>3.8149599999999999E-2</v>
      </c>
      <c r="DY321">
        <v>5.3768000000000003E-2</v>
      </c>
      <c r="DZ321">
        <v>5.7806299999999998E-2</v>
      </c>
      <c r="EA321">
        <v>5.4034499999999999E-2</v>
      </c>
      <c r="EB321">
        <v>8.7636900000000004E-2</v>
      </c>
      <c r="EC321">
        <v>7.4417999999999998E-2</v>
      </c>
      <c r="ED321">
        <v>9.7251299999999999E-2</v>
      </c>
      <c r="EE321">
        <v>0.13206270000000001</v>
      </c>
      <c r="EF321">
        <v>0.17209720000000001</v>
      </c>
      <c r="EG321">
        <v>0.14213410000000001</v>
      </c>
      <c r="EH321">
        <v>0.17490749999999999</v>
      </c>
      <c r="EI321">
        <v>0.17250960000000001</v>
      </c>
      <c r="EJ321">
        <v>0.14970729999999999</v>
      </c>
      <c r="EK321">
        <v>0.1711259</v>
      </c>
      <c r="EL321">
        <v>0.1649082</v>
      </c>
      <c r="EM321">
        <v>0.1472426</v>
      </c>
      <c r="EN321">
        <v>0.1329197</v>
      </c>
      <c r="EO321">
        <v>0.1136258</v>
      </c>
      <c r="EP321">
        <v>9.8167900000000002E-2</v>
      </c>
      <c r="EQ321">
        <v>0.1192131</v>
      </c>
      <c r="ER321">
        <v>7.4765100000000001E-2</v>
      </c>
      <c r="ES321">
        <v>6.9457400000000002E-2</v>
      </c>
      <c r="ET321">
        <v>5.7549700000000002E-2</v>
      </c>
      <c r="EU321">
        <v>62.260869999999997</v>
      </c>
      <c r="EV321">
        <v>62.217390000000002</v>
      </c>
      <c r="EW321">
        <v>61.260869999999997</v>
      </c>
      <c r="EX321">
        <v>61</v>
      </c>
      <c r="EY321">
        <v>60.695650000000001</v>
      </c>
      <c r="EZ321">
        <v>61.043480000000002</v>
      </c>
      <c r="FA321">
        <v>60.086959999999998</v>
      </c>
      <c r="FB321">
        <v>59.86956</v>
      </c>
      <c r="FC321">
        <v>62.217390000000002</v>
      </c>
      <c r="FD321">
        <v>65.956519999999998</v>
      </c>
      <c r="FE321">
        <v>69.695660000000004</v>
      </c>
      <c r="FF321">
        <v>73.565219999999997</v>
      </c>
      <c r="FG321">
        <v>75.826089999999994</v>
      </c>
      <c r="FH321">
        <v>75.826089999999994</v>
      </c>
      <c r="FI321">
        <v>75.434780000000003</v>
      </c>
      <c r="FJ321">
        <v>74.434780000000003</v>
      </c>
      <c r="FK321">
        <v>73.695660000000004</v>
      </c>
      <c r="FL321">
        <v>72</v>
      </c>
      <c r="FM321">
        <v>69.217389999999995</v>
      </c>
      <c r="FN321">
        <v>66.304339999999996</v>
      </c>
      <c r="FO321">
        <v>65.347819999999999</v>
      </c>
      <c r="FP321">
        <v>64.173910000000006</v>
      </c>
      <c r="FQ321">
        <v>63.173909999999999</v>
      </c>
      <c r="FR321">
        <v>62.652169999999998</v>
      </c>
      <c r="FS321">
        <v>0.62315449999999994</v>
      </c>
      <c r="FT321">
        <v>3.0340099999999998E-2</v>
      </c>
      <c r="FU321">
        <v>3.9233900000000002E-2</v>
      </c>
      <c r="FV321">
        <v>2.5262199999999999E-2</v>
      </c>
    </row>
    <row r="322" spans="1:178" x14ac:dyDescent="0.3">
      <c r="A322" t="s">
        <v>226</v>
      </c>
      <c r="B322" t="s">
        <v>0</v>
      </c>
      <c r="C322" t="s">
        <v>269</v>
      </c>
      <c r="D322" s="32" t="s">
        <v>240</v>
      </c>
      <c r="E322" t="s">
        <v>221</v>
      </c>
      <c r="F322">
        <v>274</v>
      </c>
      <c r="G322">
        <v>0.18888450000000001</v>
      </c>
      <c r="H322">
        <v>0.18625330000000001</v>
      </c>
      <c r="I322">
        <v>0.17465559999999999</v>
      </c>
      <c r="J322">
        <v>0.14849760000000001</v>
      </c>
      <c r="K322">
        <v>0.18060660000000001</v>
      </c>
      <c r="L322">
        <v>0.21789520000000001</v>
      </c>
      <c r="M322">
        <v>0.2612236</v>
      </c>
      <c r="N322">
        <v>0.2116518</v>
      </c>
      <c r="O322">
        <v>4.29533E-2</v>
      </c>
      <c r="P322">
        <v>-0.13049520000000001</v>
      </c>
      <c r="Q322">
        <v>-0.307979</v>
      </c>
      <c r="R322">
        <v>-0.42721029999999999</v>
      </c>
      <c r="S322">
        <v>-0.41116029999999998</v>
      </c>
      <c r="T322">
        <v>-0.34863270000000002</v>
      </c>
      <c r="U322">
        <v>-0.19539280000000001</v>
      </c>
      <c r="V322">
        <v>-2.5491300000000001E-2</v>
      </c>
      <c r="W322">
        <v>0.20564289999999999</v>
      </c>
      <c r="X322">
        <v>0.38579970000000002</v>
      </c>
      <c r="Y322">
        <v>0.44113400000000003</v>
      </c>
      <c r="Z322">
        <v>0.41946460000000002</v>
      </c>
      <c r="AA322">
        <v>0.38497979999999998</v>
      </c>
      <c r="AB322">
        <v>0.3502324</v>
      </c>
      <c r="AC322">
        <v>0.28154069999999998</v>
      </c>
      <c r="AD322">
        <v>0.25721240000000001</v>
      </c>
      <c r="AE322">
        <v>-0.12147380000000001</v>
      </c>
      <c r="AF322">
        <v>-9.9779699999999999E-2</v>
      </c>
      <c r="AG322">
        <v>-0.1026107</v>
      </c>
      <c r="AH322">
        <v>-0.1213566</v>
      </c>
      <c r="AI322">
        <v>-0.10698589999999999</v>
      </c>
      <c r="AJ322">
        <v>-6.5565300000000007E-2</v>
      </c>
      <c r="AK322">
        <v>-5.52536E-2</v>
      </c>
      <c r="AL322">
        <v>-9.1021000000000005E-2</v>
      </c>
      <c r="AM322">
        <v>-0.1308269</v>
      </c>
      <c r="AN322">
        <v>-0.11569260000000001</v>
      </c>
      <c r="AO322">
        <v>-0.1135794</v>
      </c>
      <c r="AP322">
        <v>-8.5077200000000006E-2</v>
      </c>
      <c r="AQ322">
        <v>-4.9671199999999999E-2</v>
      </c>
      <c r="AR322">
        <v>-1.0744500000000001E-2</v>
      </c>
      <c r="AS322">
        <v>1.11126E-2</v>
      </c>
      <c r="AT322">
        <v>1.2320000000000001E-4</v>
      </c>
      <c r="AU322">
        <v>-2.68305E-2</v>
      </c>
      <c r="AV322">
        <v>-5.1945600000000001E-2</v>
      </c>
      <c r="AW322">
        <v>-8.7604399999999999E-2</v>
      </c>
      <c r="AX322">
        <v>-9.4119599999999998E-2</v>
      </c>
      <c r="AY322">
        <v>-0.1101483</v>
      </c>
      <c r="AZ322">
        <v>-0.1126137</v>
      </c>
      <c r="BA322">
        <v>-0.1030393</v>
      </c>
      <c r="BB322">
        <v>-8.3989999999999995E-2</v>
      </c>
      <c r="BC322">
        <v>-8.96652E-2</v>
      </c>
      <c r="BD322">
        <v>-7.3494799999999999E-2</v>
      </c>
      <c r="BE322">
        <v>-7.9387200000000005E-2</v>
      </c>
      <c r="BF322">
        <v>-9.7925300000000007E-2</v>
      </c>
      <c r="BG322">
        <v>-8.4057199999999999E-2</v>
      </c>
      <c r="BH322">
        <v>-4.6743E-2</v>
      </c>
      <c r="BI322">
        <v>-3.7723899999999998E-2</v>
      </c>
      <c r="BJ322">
        <v>-6.9215200000000004E-2</v>
      </c>
      <c r="BK322">
        <v>-0.1015834</v>
      </c>
      <c r="BL322">
        <v>-8.08088E-2</v>
      </c>
      <c r="BM322">
        <v>-7.0301500000000003E-2</v>
      </c>
      <c r="BN322">
        <v>-4.0843999999999998E-2</v>
      </c>
      <c r="BO322">
        <v>-7.9822999999999995E-3</v>
      </c>
      <c r="BP322">
        <v>2.9781599999999998E-2</v>
      </c>
      <c r="BQ322">
        <v>4.8103300000000002E-2</v>
      </c>
      <c r="BR322">
        <v>3.0664899999999998E-2</v>
      </c>
      <c r="BS322">
        <v>3.2507999999999999E-3</v>
      </c>
      <c r="BT322">
        <v>-2.33919E-2</v>
      </c>
      <c r="BU322">
        <v>-5.96012E-2</v>
      </c>
      <c r="BV322">
        <v>-6.8042400000000003E-2</v>
      </c>
      <c r="BW322">
        <v>-8.4086099999999997E-2</v>
      </c>
      <c r="BX322">
        <v>-8.7979100000000005E-2</v>
      </c>
      <c r="BY322">
        <v>-7.7738199999999993E-2</v>
      </c>
      <c r="BZ322">
        <v>-5.2811900000000002E-2</v>
      </c>
      <c r="CA322">
        <v>-6.7634700000000006E-2</v>
      </c>
      <c r="CB322">
        <v>-5.5289900000000003E-2</v>
      </c>
      <c r="CC322">
        <v>-6.3302700000000003E-2</v>
      </c>
      <c r="CD322">
        <v>-8.1696900000000003E-2</v>
      </c>
      <c r="CE322">
        <v>-6.8176899999999999E-2</v>
      </c>
      <c r="CF322">
        <v>-3.3706699999999999E-2</v>
      </c>
      <c r="CG322">
        <v>-2.5582899999999999E-2</v>
      </c>
      <c r="CH322">
        <v>-5.4112500000000001E-2</v>
      </c>
      <c r="CI322">
        <v>-8.1329499999999999E-2</v>
      </c>
      <c r="CJ322">
        <v>-5.6648400000000002E-2</v>
      </c>
      <c r="CK322">
        <v>-4.0327399999999999E-2</v>
      </c>
      <c r="CL322">
        <v>-1.02083E-2</v>
      </c>
      <c r="CM322">
        <v>2.0891199999999999E-2</v>
      </c>
      <c r="CN322">
        <v>5.78498E-2</v>
      </c>
      <c r="CO322">
        <v>7.3722899999999994E-2</v>
      </c>
      <c r="CP322">
        <v>5.1818000000000003E-2</v>
      </c>
      <c r="CQ322">
        <v>2.4084999999999999E-2</v>
      </c>
      <c r="CR322">
        <v>-3.6156999999999999E-3</v>
      </c>
      <c r="CS322">
        <v>-4.02063E-2</v>
      </c>
      <c r="CT322">
        <v>-4.9981499999999998E-2</v>
      </c>
      <c r="CU322">
        <v>-6.6035399999999994E-2</v>
      </c>
      <c r="CV322">
        <v>-7.09172E-2</v>
      </c>
      <c r="CW322">
        <v>-6.0214799999999999E-2</v>
      </c>
      <c r="CX322">
        <v>-3.1218099999999999E-2</v>
      </c>
      <c r="CY322">
        <v>-4.5604100000000002E-2</v>
      </c>
      <c r="CZ322">
        <v>-3.7085100000000003E-2</v>
      </c>
      <c r="DA322">
        <v>-4.7218200000000002E-2</v>
      </c>
      <c r="DB322">
        <v>-6.5468499999999999E-2</v>
      </c>
      <c r="DC322">
        <v>-5.2296599999999999E-2</v>
      </c>
      <c r="DD322">
        <v>-2.0670500000000001E-2</v>
      </c>
      <c r="DE322">
        <v>-1.34419E-2</v>
      </c>
      <c r="DF322">
        <v>-3.9009799999999997E-2</v>
      </c>
      <c r="DG322">
        <v>-6.1075600000000001E-2</v>
      </c>
      <c r="DH322">
        <v>-3.2488099999999999E-2</v>
      </c>
      <c r="DI322">
        <v>-1.0353299999999999E-2</v>
      </c>
      <c r="DJ322">
        <v>2.0427500000000001E-2</v>
      </c>
      <c r="DK322">
        <v>4.9764799999999998E-2</v>
      </c>
      <c r="DL322">
        <v>8.5917900000000005E-2</v>
      </c>
      <c r="DM322">
        <v>9.93425E-2</v>
      </c>
      <c r="DN322">
        <v>7.2971099999999997E-2</v>
      </c>
      <c r="DO322">
        <v>4.4919199999999999E-2</v>
      </c>
      <c r="DP322">
        <v>1.6160500000000001E-2</v>
      </c>
      <c r="DQ322">
        <v>-2.0811400000000001E-2</v>
      </c>
      <c r="DR322">
        <v>-3.1920499999999997E-2</v>
      </c>
      <c r="DS322">
        <v>-4.7984800000000001E-2</v>
      </c>
      <c r="DT322">
        <v>-5.3855399999999998E-2</v>
      </c>
      <c r="DU322">
        <v>-4.2691300000000001E-2</v>
      </c>
      <c r="DV322">
        <v>-9.6243000000000006E-3</v>
      </c>
      <c r="DW322">
        <v>-1.37955E-2</v>
      </c>
      <c r="DX322">
        <v>-1.08001E-2</v>
      </c>
      <c r="DY322">
        <v>-2.3994700000000001E-2</v>
      </c>
      <c r="DZ322">
        <v>-4.20373E-2</v>
      </c>
      <c r="EA322">
        <v>-2.9367999999999998E-2</v>
      </c>
      <c r="EB322">
        <v>-1.8481999999999999E-3</v>
      </c>
      <c r="EC322">
        <v>4.0877999999999999E-3</v>
      </c>
      <c r="ED322">
        <v>-1.7203900000000001E-2</v>
      </c>
      <c r="EE322">
        <v>-3.1832100000000002E-2</v>
      </c>
      <c r="EF322">
        <v>2.3957000000000002E-3</v>
      </c>
      <c r="EG322">
        <v>3.2924599999999998E-2</v>
      </c>
      <c r="EH322">
        <v>6.4660700000000002E-2</v>
      </c>
      <c r="EI322">
        <v>9.1453699999999999E-2</v>
      </c>
      <c r="EJ322">
        <v>0.126444</v>
      </c>
      <c r="EK322">
        <v>0.13633310000000001</v>
      </c>
      <c r="EL322">
        <v>0.1035129</v>
      </c>
      <c r="EM322">
        <v>7.5000499999999998E-2</v>
      </c>
      <c r="EN322">
        <v>4.4714200000000003E-2</v>
      </c>
      <c r="EO322">
        <v>7.1919000000000002E-3</v>
      </c>
      <c r="EP322">
        <v>-5.8433000000000001E-3</v>
      </c>
      <c r="EQ322">
        <v>-2.19226E-2</v>
      </c>
      <c r="ER322">
        <v>-2.9220699999999999E-2</v>
      </c>
      <c r="ES322">
        <v>-1.7390300000000001E-2</v>
      </c>
      <c r="ET322">
        <v>2.1553800000000001E-2</v>
      </c>
      <c r="EU322">
        <v>55.913040000000002</v>
      </c>
      <c r="EV322">
        <v>54.782609999999998</v>
      </c>
      <c r="EW322">
        <v>54.652169999999998</v>
      </c>
      <c r="EX322">
        <v>54.043480000000002</v>
      </c>
      <c r="EY322">
        <v>53.217390000000002</v>
      </c>
      <c r="EZ322">
        <v>53.043480000000002</v>
      </c>
      <c r="FA322">
        <v>52.478259999999999</v>
      </c>
      <c r="FB322">
        <v>52.391300000000001</v>
      </c>
      <c r="FC322">
        <v>56.695650000000001</v>
      </c>
      <c r="FD322">
        <v>64.434780000000003</v>
      </c>
      <c r="FE322">
        <v>70.217389999999995</v>
      </c>
      <c r="FF322">
        <v>74.478260000000006</v>
      </c>
      <c r="FG322">
        <v>76.695660000000004</v>
      </c>
      <c r="FH322">
        <v>77.782610000000005</v>
      </c>
      <c r="FI322">
        <v>78.869569999999996</v>
      </c>
      <c r="FJ322">
        <v>77.826089999999994</v>
      </c>
      <c r="FK322">
        <v>76</v>
      </c>
      <c r="FL322">
        <v>73.695660000000004</v>
      </c>
      <c r="FM322">
        <v>69.130430000000004</v>
      </c>
      <c r="FN322">
        <v>64.130430000000004</v>
      </c>
      <c r="FO322">
        <v>61.13044</v>
      </c>
      <c r="FP322">
        <v>59.217390000000002</v>
      </c>
      <c r="FQ322">
        <v>57.304349999999999</v>
      </c>
      <c r="FR322">
        <v>56.565219999999997</v>
      </c>
      <c r="FS322">
        <v>0.58794080000000004</v>
      </c>
      <c r="FT322">
        <v>2.4129000000000001E-2</v>
      </c>
      <c r="FU322">
        <v>3.9853800000000002E-2</v>
      </c>
      <c r="FV322">
        <v>2.9128600000000001E-2</v>
      </c>
    </row>
    <row r="323" spans="1:178" x14ac:dyDescent="0.3">
      <c r="A323" t="s">
        <v>226</v>
      </c>
      <c r="B323" t="s">
        <v>0</v>
      </c>
      <c r="C323" t="s">
        <v>269</v>
      </c>
      <c r="D323" s="32" t="s">
        <v>241</v>
      </c>
      <c r="E323" t="s">
        <v>219</v>
      </c>
      <c r="F323">
        <v>623</v>
      </c>
      <c r="G323">
        <v>0.69853880000000002</v>
      </c>
      <c r="H323">
        <v>0.65198610000000001</v>
      </c>
      <c r="I323">
        <v>0.57376039999999995</v>
      </c>
      <c r="J323">
        <v>0.53068720000000003</v>
      </c>
      <c r="K323">
        <v>0.5270591</v>
      </c>
      <c r="L323">
        <v>0.58500969999999997</v>
      </c>
      <c r="M323">
        <v>0.64529999999999998</v>
      </c>
      <c r="N323">
        <v>0.48621170000000002</v>
      </c>
      <c r="O323">
        <v>0.12661049999999999</v>
      </c>
      <c r="P323">
        <v>-0.26981759999999999</v>
      </c>
      <c r="Q323">
        <v>-0.64086350000000003</v>
      </c>
      <c r="R323">
        <v>-0.74557300000000004</v>
      </c>
      <c r="S323">
        <v>-0.68432930000000003</v>
      </c>
      <c r="T323">
        <v>-0.57328190000000001</v>
      </c>
      <c r="U323">
        <v>-0.29085620000000001</v>
      </c>
      <c r="V323">
        <v>0.14554980000000001</v>
      </c>
      <c r="W323">
        <v>0.63522279999999998</v>
      </c>
      <c r="X323">
        <v>1.052913</v>
      </c>
      <c r="Y323">
        <v>1.315032</v>
      </c>
      <c r="Z323">
        <v>1.3461860000000001</v>
      </c>
      <c r="AA323">
        <v>1.264534</v>
      </c>
      <c r="AB323">
        <v>1.152649</v>
      </c>
      <c r="AC323">
        <v>1.007512</v>
      </c>
      <c r="AD323">
        <v>0.85409550000000001</v>
      </c>
      <c r="AE323">
        <v>-0.18681800000000001</v>
      </c>
      <c r="AF323">
        <v>-0.14153260000000001</v>
      </c>
      <c r="AG323">
        <v>-0.12649679999999999</v>
      </c>
      <c r="AH323">
        <v>-0.14981059999999999</v>
      </c>
      <c r="AI323">
        <v>-0.13373550000000001</v>
      </c>
      <c r="AJ323">
        <v>-6.6649799999999995E-2</v>
      </c>
      <c r="AK323">
        <v>-5.7755899999999999E-2</v>
      </c>
      <c r="AL323">
        <v>-8.4381999999999999E-2</v>
      </c>
      <c r="AM323">
        <v>-0.1183247</v>
      </c>
      <c r="AN323">
        <v>-7.8992900000000005E-2</v>
      </c>
      <c r="AO323">
        <v>-9.7359699999999993E-2</v>
      </c>
      <c r="AP323">
        <v>-2.5855199999999998E-2</v>
      </c>
      <c r="AQ323">
        <v>2.0158499999999999E-2</v>
      </c>
      <c r="AR323">
        <v>5.1043199999999997E-2</v>
      </c>
      <c r="AS323">
        <v>9.7844600000000004E-2</v>
      </c>
      <c r="AT323">
        <v>8.9085300000000006E-2</v>
      </c>
      <c r="AU323">
        <v>4.32687E-2</v>
      </c>
      <c r="AV323">
        <v>-2.1304099999999999E-2</v>
      </c>
      <c r="AW323">
        <v>-7.6096499999999997E-2</v>
      </c>
      <c r="AX323">
        <v>-0.11607430000000001</v>
      </c>
      <c r="AY323">
        <v>-0.11601839999999999</v>
      </c>
      <c r="AZ323">
        <v>-0.16482060000000001</v>
      </c>
      <c r="BA323">
        <v>-0.13860259999999999</v>
      </c>
      <c r="BB323">
        <v>-0.1083755</v>
      </c>
      <c r="BC323">
        <v>-0.13508519999999999</v>
      </c>
      <c r="BD323">
        <v>-0.1004877</v>
      </c>
      <c r="BE323">
        <v>-8.9874899999999994E-2</v>
      </c>
      <c r="BF323">
        <v>-0.1126036</v>
      </c>
      <c r="BG323">
        <v>-9.7314999999999999E-2</v>
      </c>
      <c r="BH323">
        <v>-3.07032E-2</v>
      </c>
      <c r="BI323">
        <v>-2.49635E-2</v>
      </c>
      <c r="BJ323">
        <v>-4.6351499999999997E-2</v>
      </c>
      <c r="BK323">
        <v>-6.8252499999999994E-2</v>
      </c>
      <c r="BL323">
        <v>-1.8122800000000001E-2</v>
      </c>
      <c r="BM323">
        <v>-2.7915300000000001E-2</v>
      </c>
      <c r="BN323">
        <v>4.4597699999999997E-2</v>
      </c>
      <c r="BO323">
        <v>8.7317699999999998E-2</v>
      </c>
      <c r="BP323">
        <v>0.11684990000000001</v>
      </c>
      <c r="BQ323">
        <v>0.1600578</v>
      </c>
      <c r="BR323">
        <v>0.14102819999999999</v>
      </c>
      <c r="BS323">
        <v>9.29339E-2</v>
      </c>
      <c r="BT323">
        <v>2.99911E-2</v>
      </c>
      <c r="BU323">
        <v>-2.82508E-2</v>
      </c>
      <c r="BV323">
        <v>-6.6859299999999997E-2</v>
      </c>
      <c r="BW323">
        <v>-6.6916699999999996E-2</v>
      </c>
      <c r="BX323">
        <v>-0.1169898</v>
      </c>
      <c r="BY323">
        <v>-9.4200500000000006E-2</v>
      </c>
      <c r="BZ323">
        <v>-5.9649199999999999E-2</v>
      </c>
      <c r="CA323">
        <v>-9.9255200000000002E-2</v>
      </c>
      <c r="CB323">
        <v>-7.2060100000000002E-2</v>
      </c>
      <c r="CC323">
        <v>-6.4510700000000004E-2</v>
      </c>
      <c r="CD323">
        <v>-8.6834099999999997E-2</v>
      </c>
      <c r="CE323">
        <v>-7.2090399999999999E-2</v>
      </c>
      <c r="CF323">
        <v>-5.8068E-3</v>
      </c>
      <c r="CG323">
        <v>-2.2515999999999999E-3</v>
      </c>
      <c r="CH323">
        <v>-2.0011600000000001E-2</v>
      </c>
      <c r="CI323">
        <v>-3.3572699999999997E-2</v>
      </c>
      <c r="CJ323">
        <v>2.4035600000000001E-2</v>
      </c>
      <c r="CK323">
        <v>2.0181600000000001E-2</v>
      </c>
      <c r="CL323">
        <v>9.3393100000000007E-2</v>
      </c>
      <c r="CM323">
        <v>0.1338319</v>
      </c>
      <c r="CN323">
        <v>0.1624275</v>
      </c>
      <c r="CO323">
        <v>0.2031464</v>
      </c>
      <c r="CP323">
        <v>0.17700360000000001</v>
      </c>
      <c r="CQ323">
        <v>0.12733179999999999</v>
      </c>
      <c r="CR323">
        <v>6.5518000000000007E-2</v>
      </c>
      <c r="CS323">
        <v>4.8868999999999996E-3</v>
      </c>
      <c r="CT323">
        <v>-3.2773200000000002E-2</v>
      </c>
      <c r="CU323">
        <v>-3.2908899999999998E-2</v>
      </c>
      <c r="CV323">
        <v>-8.3862400000000004E-2</v>
      </c>
      <c r="CW323">
        <v>-6.3447699999999996E-2</v>
      </c>
      <c r="CX323">
        <v>-2.59016E-2</v>
      </c>
      <c r="CY323">
        <v>-6.3425300000000004E-2</v>
      </c>
      <c r="CZ323">
        <v>-4.3632499999999998E-2</v>
      </c>
      <c r="DA323">
        <v>-3.9146500000000001E-2</v>
      </c>
      <c r="DB323">
        <v>-6.1064599999999997E-2</v>
      </c>
      <c r="DC323">
        <v>-4.6865700000000003E-2</v>
      </c>
      <c r="DD323">
        <v>1.9089700000000001E-2</v>
      </c>
      <c r="DE323">
        <v>2.0460300000000001E-2</v>
      </c>
      <c r="DF323">
        <v>6.3282E-3</v>
      </c>
      <c r="DG323">
        <v>1.1071E-3</v>
      </c>
      <c r="DH323">
        <v>6.6194000000000003E-2</v>
      </c>
      <c r="DI323">
        <v>6.8278599999999995E-2</v>
      </c>
      <c r="DJ323">
        <v>0.1421885</v>
      </c>
      <c r="DK323">
        <v>0.18034610000000001</v>
      </c>
      <c r="DL323">
        <v>0.208005</v>
      </c>
      <c r="DM323">
        <v>0.24623510000000001</v>
      </c>
      <c r="DN323">
        <v>0.2129791</v>
      </c>
      <c r="DO323">
        <v>0.16172980000000001</v>
      </c>
      <c r="DP323">
        <v>0.10104489999999999</v>
      </c>
      <c r="DQ323">
        <v>3.8024700000000002E-2</v>
      </c>
      <c r="DR323">
        <v>1.3129999999999999E-3</v>
      </c>
      <c r="DS323">
        <v>1.0988E-3</v>
      </c>
      <c r="DT323">
        <v>-5.0734899999999999E-2</v>
      </c>
      <c r="DU323">
        <v>-3.2694899999999999E-2</v>
      </c>
      <c r="DV323">
        <v>7.8460999999999999E-3</v>
      </c>
      <c r="DW323">
        <v>-1.16925E-2</v>
      </c>
      <c r="DX323">
        <v>-2.5875E-3</v>
      </c>
      <c r="DY323">
        <v>-2.5246000000000001E-3</v>
      </c>
      <c r="DZ323">
        <v>-2.38575E-2</v>
      </c>
      <c r="EA323">
        <v>-1.04452E-2</v>
      </c>
      <c r="EB323">
        <v>5.50362E-2</v>
      </c>
      <c r="EC323">
        <v>5.32527E-2</v>
      </c>
      <c r="ED323">
        <v>4.4358700000000001E-2</v>
      </c>
      <c r="EE323">
        <v>5.1179200000000001E-2</v>
      </c>
      <c r="EF323">
        <v>0.12706400000000001</v>
      </c>
      <c r="EG323">
        <v>0.13772300000000001</v>
      </c>
      <c r="EH323">
        <v>0.21264140000000001</v>
      </c>
      <c r="EI323">
        <v>0.24750530000000001</v>
      </c>
      <c r="EJ323">
        <v>0.27381179999999999</v>
      </c>
      <c r="EK323">
        <v>0.30844820000000001</v>
      </c>
      <c r="EL323">
        <v>0.26492189999999999</v>
      </c>
      <c r="EM323">
        <v>0.211395</v>
      </c>
      <c r="EN323">
        <v>0.15234010000000001</v>
      </c>
      <c r="EO323">
        <v>8.58704E-2</v>
      </c>
      <c r="EP323">
        <v>5.0527900000000001E-2</v>
      </c>
      <c r="EQ323">
        <v>5.0200599999999998E-2</v>
      </c>
      <c r="ER323">
        <v>-2.9041000000000002E-3</v>
      </c>
      <c r="ES323">
        <v>1.17073E-2</v>
      </c>
      <c r="ET323">
        <v>5.6572299999999999E-2</v>
      </c>
      <c r="EU323">
        <v>64.129040000000003</v>
      </c>
      <c r="EV323">
        <v>63.119819999999997</v>
      </c>
      <c r="EW323">
        <v>62.176650000000002</v>
      </c>
      <c r="EX323">
        <v>61.844850000000001</v>
      </c>
      <c r="EY323">
        <v>61.084479999999999</v>
      </c>
      <c r="EZ323">
        <v>60.955449999999999</v>
      </c>
      <c r="FA323">
        <v>60.367130000000003</v>
      </c>
      <c r="FB323">
        <v>60.402459999999998</v>
      </c>
      <c r="FC323">
        <v>65.285709999999995</v>
      </c>
      <c r="FD323">
        <v>71.58372</v>
      </c>
      <c r="FE323">
        <v>76.377880000000005</v>
      </c>
      <c r="FF323">
        <v>79.522270000000006</v>
      </c>
      <c r="FG323">
        <v>81.061449999999994</v>
      </c>
      <c r="FH323">
        <v>82.102919999999997</v>
      </c>
      <c r="FI323">
        <v>82.585250000000002</v>
      </c>
      <c r="FJ323">
        <v>81.973879999999994</v>
      </c>
      <c r="FK323">
        <v>80.74194</v>
      </c>
      <c r="FL323">
        <v>79.187399999999997</v>
      </c>
      <c r="FM323">
        <v>75.886330000000001</v>
      </c>
      <c r="FN323">
        <v>71.192009999999996</v>
      </c>
      <c r="FO323">
        <v>67.900149999999996</v>
      </c>
      <c r="FP323">
        <v>66.427030000000002</v>
      </c>
      <c r="FQ323">
        <v>65.179730000000006</v>
      </c>
      <c r="FR323">
        <v>64.364050000000006</v>
      </c>
      <c r="FS323">
        <v>1.0265169999999999</v>
      </c>
      <c r="FT323">
        <v>4.5486800000000001E-2</v>
      </c>
      <c r="FU323">
        <v>6.7216200000000004E-2</v>
      </c>
      <c r="FV323">
        <v>4.7290699999999998E-2</v>
      </c>
    </row>
    <row r="324" spans="1:178" x14ac:dyDescent="0.3">
      <c r="A324" t="s">
        <v>226</v>
      </c>
      <c r="B324" t="s">
        <v>0</v>
      </c>
      <c r="C324" t="s">
        <v>269</v>
      </c>
      <c r="D324" s="32" t="s">
        <v>241</v>
      </c>
      <c r="E324" t="s">
        <v>220</v>
      </c>
      <c r="F324">
        <v>297</v>
      </c>
      <c r="G324">
        <v>0.37515569999999998</v>
      </c>
      <c r="H324">
        <v>0.33562330000000001</v>
      </c>
      <c r="I324">
        <v>0.29193370000000002</v>
      </c>
      <c r="J324">
        <v>0.2728257</v>
      </c>
      <c r="K324">
        <v>0.26990189999999997</v>
      </c>
      <c r="L324">
        <v>0.30387950000000002</v>
      </c>
      <c r="M324">
        <v>0.30884709999999999</v>
      </c>
      <c r="N324">
        <v>0.23974509999999999</v>
      </c>
      <c r="O324">
        <v>0.1111048</v>
      </c>
      <c r="P324">
        <v>-8.1507499999999997E-2</v>
      </c>
      <c r="Q324">
        <v>-0.31366529999999998</v>
      </c>
      <c r="R324">
        <v>-0.36851010000000001</v>
      </c>
      <c r="S324">
        <v>-0.3719171</v>
      </c>
      <c r="T324">
        <v>-0.3509312</v>
      </c>
      <c r="U324">
        <v>-0.2067629</v>
      </c>
      <c r="V324">
        <v>2.9508300000000001E-2</v>
      </c>
      <c r="W324">
        <v>0.21810170000000001</v>
      </c>
      <c r="X324">
        <v>0.4392701</v>
      </c>
      <c r="Y324">
        <v>0.63029210000000002</v>
      </c>
      <c r="Z324">
        <v>0.66665540000000001</v>
      </c>
      <c r="AA324">
        <v>0.68472730000000004</v>
      </c>
      <c r="AB324">
        <v>0.60944399999999999</v>
      </c>
      <c r="AC324">
        <v>0.53672189999999997</v>
      </c>
      <c r="AD324">
        <v>0.43482419999999999</v>
      </c>
      <c r="AE324">
        <v>-6.0696199999999999E-2</v>
      </c>
      <c r="AF324">
        <v>-3.2806700000000001E-2</v>
      </c>
      <c r="AG324">
        <v>-5.8341E-3</v>
      </c>
      <c r="AH324">
        <v>-2.3289999999999999E-3</v>
      </c>
      <c r="AI324">
        <v>-7.8137999999999992E-3</v>
      </c>
      <c r="AJ324">
        <v>-5.0469999999999996E-4</v>
      </c>
      <c r="AK324">
        <v>-4.0790999999999996E-3</v>
      </c>
      <c r="AL324">
        <v>2.2644299999999999E-2</v>
      </c>
      <c r="AM324">
        <v>4.5100599999999998E-2</v>
      </c>
      <c r="AN324">
        <v>5.5783100000000002E-2</v>
      </c>
      <c r="AO324">
        <v>2.3861500000000001E-2</v>
      </c>
      <c r="AP324">
        <v>6.4491300000000001E-2</v>
      </c>
      <c r="AQ324">
        <v>6.0659699999999997E-2</v>
      </c>
      <c r="AR324">
        <v>3.1352600000000001E-2</v>
      </c>
      <c r="AS324">
        <v>5.2195999999999999E-2</v>
      </c>
      <c r="AT324">
        <v>6.8030900000000005E-2</v>
      </c>
      <c r="AU324">
        <v>6.2499699999999998E-2</v>
      </c>
      <c r="AV324">
        <v>2.48092E-2</v>
      </c>
      <c r="AW324">
        <v>1.93949E-2</v>
      </c>
      <c r="AX324">
        <v>-2.37717E-2</v>
      </c>
      <c r="AY324">
        <v>6.1180999999999996E-3</v>
      </c>
      <c r="AZ324">
        <v>-5.0471000000000002E-2</v>
      </c>
      <c r="BA324">
        <v>-3.11098E-2</v>
      </c>
      <c r="BB324">
        <v>-2.57305E-2</v>
      </c>
      <c r="BC324">
        <v>-2.8226399999999999E-2</v>
      </c>
      <c r="BD324">
        <v>-1.0041E-2</v>
      </c>
      <c r="BE324">
        <v>1.43164E-2</v>
      </c>
      <c r="BF324">
        <v>1.8170100000000002E-2</v>
      </c>
      <c r="BG324">
        <v>1.3012900000000001E-2</v>
      </c>
      <c r="BH324">
        <v>2.9678800000000002E-2</v>
      </c>
      <c r="BI324">
        <v>2.26301E-2</v>
      </c>
      <c r="BJ324">
        <v>4.9284599999999998E-2</v>
      </c>
      <c r="BK324">
        <v>7.7037599999999998E-2</v>
      </c>
      <c r="BL324">
        <v>9.8284800000000005E-2</v>
      </c>
      <c r="BM324">
        <v>6.5524200000000005E-2</v>
      </c>
      <c r="BN324">
        <v>0.1053837</v>
      </c>
      <c r="BO324">
        <v>0.1018621</v>
      </c>
      <c r="BP324">
        <v>7.3397799999999999E-2</v>
      </c>
      <c r="BQ324">
        <v>9.5424499999999995E-2</v>
      </c>
      <c r="BR324">
        <v>0.1044508</v>
      </c>
      <c r="BS324">
        <v>9.4499299999999994E-2</v>
      </c>
      <c r="BT324">
        <v>6.3034000000000007E-2</v>
      </c>
      <c r="BU324">
        <v>5.2606800000000002E-2</v>
      </c>
      <c r="BV324">
        <v>1.6894099999999999E-2</v>
      </c>
      <c r="BW324">
        <v>4.5166900000000003E-2</v>
      </c>
      <c r="BX324">
        <v>-9.9386000000000006E-3</v>
      </c>
      <c r="BY324">
        <v>1.8841999999999999E-3</v>
      </c>
      <c r="BZ324">
        <v>1.5935000000000001E-3</v>
      </c>
      <c r="CA324">
        <v>-5.7378999999999998E-3</v>
      </c>
      <c r="CB324">
        <v>5.7264000000000004E-3</v>
      </c>
      <c r="CC324">
        <v>2.8272599999999998E-2</v>
      </c>
      <c r="CD324">
        <v>3.2367699999999999E-2</v>
      </c>
      <c r="CE324">
        <v>2.7437400000000001E-2</v>
      </c>
      <c r="CF324">
        <v>5.0583900000000001E-2</v>
      </c>
      <c r="CG324">
        <v>4.1128699999999997E-2</v>
      </c>
      <c r="CH324">
        <v>6.7735500000000004E-2</v>
      </c>
      <c r="CI324">
        <v>9.9156999999999995E-2</v>
      </c>
      <c r="CJ324">
        <v>0.12772140000000001</v>
      </c>
      <c r="CK324">
        <v>9.4379699999999997E-2</v>
      </c>
      <c r="CL324">
        <v>0.13370570000000001</v>
      </c>
      <c r="CM324">
        <v>0.13039880000000001</v>
      </c>
      <c r="CN324">
        <v>0.1025182</v>
      </c>
      <c r="CO324">
        <v>0.12536439999999999</v>
      </c>
      <c r="CP324">
        <v>0.12967509999999999</v>
      </c>
      <c r="CQ324">
        <v>0.1166621</v>
      </c>
      <c r="CR324">
        <v>8.9508500000000005E-2</v>
      </c>
      <c r="CS324">
        <v>7.5609300000000004E-2</v>
      </c>
      <c r="CT324">
        <v>4.5059200000000001E-2</v>
      </c>
      <c r="CU324">
        <v>7.2211899999999996E-2</v>
      </c>
      <c r="CV324">
        <v>1.81341E-2</v>
      </c>
      <c r="CW324">
        <v>2.4735799999999999E-2</v>
      </c>
      <c r="CX324">
        <v>2.0518100000000001E-2</v>
      </c>
      <c r="CY324">
        <v>1.6750600000000001E-2</v>
      </c>
      <c r="CZ324">
        <v>2.14938E-2</v>
      </c>
      <c r="DA324">
        <v>4.2228799999999997E-2</v>
      </c>
      <c r="DB324">
        <v>4.6565299999999997E-2</v>
      </c>
      <c r="DC324">
        <v>4.1861799999999998E-2</v>
      </c>
      <c r="DD324">
        <v>7.1488899999999994E-2</v>
      </c>
      <c r="DE324">
        <v>5.9627399999999997E-2</v>
      </c>
      <c r="DF324">
        <v>8.6186399999999996E-2</v>
      </c>
      <c r="DG324">
        <v>0.12127640000000001</v>
      </c>
      <c r="DH324">
        <v>0.15715789999999999</v>
      </c>
      <c r="DI324">
        <v>0.1232351</v>
      </c>
      <c r="DJ324">
        <v>0.16202759999999999</v>
      </c>
      <c r="DK324">
        <v>0.15893550000000001</v>
      </c>
      <c r="DL324">
        <v>0.13163859999999999</v>
      </c>
      <c r="DM324">
        <v>0.15530430000000001</v>
      </c>
      <c r="DN324">
        <v>0.15489939999999999</v>
      </c>
      <c r="DO324">
        <v>0.1388249</v>
      </c>
      <c r="DP324">
        <v>0.1159829</v>
      </c>
      <c r="DQ324">
        <v>9.8611699999999997E-2</v>
      </c>
      <c r="DR324">
        <v>7.3224200000000003E-2</v>
      </c>
      <c r="DS324">
        <v>9.9256999999999998E-2</v>
      </c>
      <c r="DT324">
        <v>4.6206799999999999E-2</v>
      </c>
      <c r="DU324">
        <v>4.7587400000000002E-2</v>
      </c>
      <c r="DV324">
        <v>3.9442600000000001E-2</v>
      </c>
      <c r="DW324">
        <v>4.9220399999999997E-2</v>
      </c>
      <c r="DX324">
        <v>4.42595E-2</v>
      </c>
      <c r="DY324">
        <v>6.2379299999999999E-2</v>
      </c>
      <c r="DZ324">
        <v>6.7064399999999996E-2</v>
      </c>
      <c r="EA324">
        <v>6.2688499999999994E-2</v>
      </c>
      <c r="EB324">
        <v>0.1016725</v>
      </c>
      <c r="EC324">
        <v>8.6336499999999997E-2</v>
      </c>
      <c r="ED324">
        <v>0.1128267</v>
      </c>
      <c r="EE324">
        <v>0.1532134</v>
      </c>
      <c r="EF324">
        <v>0.19965959999999999</v>
      </c>
      <c r="EG324">
        <v>0.16489780000000001</v>
      </c>
      <c r="EH324">
        <v>0.20291999999999999</v>
      </c>
      <c r="EI324">
        <v>0.20013800000000001</v>
      </c>
      <c r="EJ324">
        <v>0.1736839</v>
      </c>
      <c r="EK324">
        <v>0.19853280000000001</v>
      </c>
      <c r="EL324">
        <v>0.1913193</v>
      </c>
      <c r="EM324">
        <v>0.17082449999999999</v>
      </c>
      <c r="EN324">
        <v>0.1542077</v>
      </c>
      <c r="EO324">
        <v>0.13182369999999999</v>
      </c>
      <c r="EP324">
        <v>0.11389000000000001</v>
      </c>
      <c r="EQ324">
        <v>0.13830580000000001</v>
      </c>
      <c r="ER324">
        <v>8.6739200000000002E-2</v>
      </c>
      <c r="ES324">
        <v>8.05815E-2</v>
      </c>
      <c r="ET324">
        <v>6.6766699999999998E-2</v>
      </c>
      <c r="EU324">
        <v>66.142859999999999</v>
      </c>
      <c r="EV324">
        <v>65.571430000000007</v>
      </c>
      <c r="EW324">
        <v>65.095240000000004</v>
      </c>
      <c r="EX324">
        <v>65.142859999999999</v>
      </c>
      <c r="EY324">
        <v>64.761899999999997</v>
      </c>
      <c r="EZ324">
        <v>64.428569999999993</v>
      </c>
      <c r="FA324">
        <v>64.190479999999994</v>
      </c>
      <c r="FB324">
        <v>63.904760000000003</v>
      </c>
      <c r="FC324">
        <v>67.095240000000004</v>
      </c>
      <c r="FD324">
        <v>71</v>
      </c>
      <c r="FE324">
        <v>74.714290000000005</v>
      </c>
      <c r="FF324">
        <v>77.333340000000007</v>
      </c>
      <c r="FG324">
        <v>78.142859999999999</v>
      </c>
      <c r="FH324">
        <v>78.571430000000007</v>
      </c>
      <c r="FI324">
        <v>78.761899999999997</v>
      </c>
      <c r="FJ324">
        <v>78.238100000000003</v>
      </c>
      <c r="FK324">
        <v>77.619050000000001</v>
      </c>
      <c r="FL324">
        <v>76.619050000000001</v>
      </c>
      <c r="FM324">
        <v>74.047619999999995</v>
      </c>
      <c r="FN324">
        <v>70.666659999999993</v>
      </c>
      <c r="FO324">
        <v>68.571430000000007</v>
      </c>
      <c r="FP324">
        <v>67.857140000000001</v>
      </c>
      <c r="FQ324">
        <v>67.047619999999995</v>
      </c>
      <c r="FR324">
        <v>66.523809999999997</v>
      </c>
      <c r="FS324">
        <v>0.72295659999999995</v>
      </c>
      <c r="FT324">
        <v>3.5199300000000003E-2</v>
      </c>
      <c r="FU324">
        <v>4.5517500000000002E-2</v>
      </c>
      <c r="FV324">
        <v>2.93081E-2</v>
      </c>
    </row>
    <row r="325" spans="1:178" x14ac:dyDescent="0.3">
      <c r="A325" t="s">
        <v>226</v>
      </c>
      <c r="B325" t="s">
        <v>0</v>
      </c>
      <c r="C325" t="s">
        <v>269</v>
      </c>
      <c r="D325" s="32" t="s">
        <v>241</v>
      </c>
      <c r="E325" t="s">
        <v>221</v>
      </c>
      <c r="F325">
        <v>326</v>
      </c>
      <c r="G325">
        <v>0.33660329999999999</v>
      </c>
      <c r="H325">
        <v>0.32368089999999999</v>
      </c>
      <c r="I325">
        <v>0.28683370000000002</v>
      </c>
      <c r="J325">
        <v>0.26331860000000001</v>
      </c>
      <c r="K325">
        <v>0.26232820000000001</v>
      </c>
      <c r="L325">
        <v>0.28871720000000001</v>
      </c>
      <c r="M325">
        <v>0.33682260000000003</v>
      </c>
      <c r="N325">
        <v>0.24856780000000001</v>
      </c>
      <c r="O325">
        <v>3.17116E-2</v>
      </c>
      <c r="P325">
        <v>-0.17323279999999999</v>
      </c>
      <c r="Q325">
        <v>-0.32948050000000001</v>
      </c>
      <c r="R325">
        <v>-0.38026409999999999</v>
      </c>
      <c r="S325">
        <v>-0.32543060000000001</v>
      </c>
      <c r="T325">
        <v>-0.2449403</v>
      </c>
      <c r="U325">
        <v>-0.1038007</v>
      </c>
      <c r="V325">
        <v>0.10423839999999999</v>
      </c>
      <c r="W325">
        <v>0.39195190000000002</v>
      </c>
      <c r="X325">
        <v>0.59622850000000005</v>
      </c>
      <c r="Y325">
        <v>0.68618420000000002</v>
      </c>
      <c r="Z325">
        <v>0.68691780000000002</v>
      </c>
      <c r="AA325">
        <v>0.60451659999999996</v>
      </c>
      <c r="AB325">
        <v>0.561388</v>
      </c>
      <c r="AC325">
        <v>0.48777029999999999</v>
      </c>
      <c r="AD325">
        <v>0.42694979999999999</v>
      </c>
      <c r="AE325">
        <v>-0.1445273</v>
      </c>
      <c r="AF325">
        <v>-0.118716</v>
      </c>
      <c r="AG325">
        <v>-0.12208430000000001</v>
      </c>
      <c r="AH325">
        <v>-0.14438780000000001</v>
      </c>
      <c r="AI325">
        <v>-0.12728970000000001</v>
      </c>
      <c r="AJ325">
        <v>-7.8008300000000003E-2</v>
      </c>
      <c r="AK325">
        <v>-6.5739699999999998E-2</v>
      </c>
      <c r="AL325">
        <v>-0.10829510000000001</v>
      </c>
      <c r="AM325">
        <v>-0.1556554</v>
      </c>
      <c r="AN325">
        <v>-0.13764879999999999</v>
      </c>
      <c r="AO325">
        <v>-0.13513459999999999</v>
      </c>
      <c r="AP325">
        <v>-0.1012233</v>
      </c>
      <c r="AQ325">
        <v>-5.9097799999999999E-2</v>
      </c>
      <c r="AR325">
        <v>-1.2783600000000001E-2</v>
      </c>
      <c r="AS325">
        <v>1.32216E-2</v>
      </c>
      <c r="AT325">
        <v>1.4660000000000001E-4</v>
      </c>
      <c r="AU325">
        <v>-3.1922399999999997E-2</v>
      </c>
      <c r="AV325">
        <v>-6.1803799999999999E-2</v>
      </c>
      <c r="AW325">
        <v>-0.10423</v>
      </c>
      <c r="AX325">
        <v>-0.11198180000000001</v>
      </c>
      <c r="AY325">
        <v>-0.13105240000000001</v>
      </c>
      <c r="AZ325">
        <v>-0.13398570000000001</v>
      </c>
      <c r="BA325">
        <v>-0.1225941</v>
      </c>
      <c r="BB325">
        <v>-9.9929699999999996E-2</v>
      </c>
      <c r="BC325">
        <v>-0.106682</v>
      </c>
      <c r="BD325">
        <v>-8.7442699999999998E-2</v>
      </c>
      <c r="BE325">
        <v>-9.4453400000000007E-2</v>
      </c>
      <c r="BF325">
        <v>-0.11650969999999999</v>
      </c>
      <c r="BG325">
        <v>-0.10000970000000001</v>
      </c>
      <c r="BH325">
        <v>-5.5613900000000001E-2</v>
      </c>
      <c r="BI325">
        <v>-4.4883199999999998E-2</v>
      </c>
      <c r="BJ325">
        <v>-8.2350900000000005E-2</v>
      </c>
      <c r="BK325">
        <v>-0.120862</v>
      </c>
      <c r="BL325">
        <v>-9.6144800000000002E-2</v>
      </c>
      <c r="BM325">
        <v>-8.3643400000000007E-2</v>
      </c>
      <c r="BN325">
        <v>-4.85955E-2</v>
      </c>
      <c r="BO325">
        <v>-9.4972000000000008E-3</v>
      </c>
      <c r="BP325">
        <v>3.54335E-2</v>
      </c>
      <c r="BQ325">
        <v>5.7232400000000003E-2</v>
      </c>
      <c r="BR325">
        <v>3.6484599999999999E-2</v>
      </c>
      <c r="BS325">
        <v>3.8677E-3</v>
      </c>
      <c r="BT325">
        <v>-2.78312E-2</v>
      </c>
      <c r="BU325">
        <v>-7.0912299999999998E-2</v>
      </c>
      <c r="BV325">
        <v>-8.0955600000000003E-2</v>
      </c>
      <c r="BW325">
        <v>-0.1000441</v>
      </c>
      <c r="BX325">
        <v>-0.1046758</v>
      </c>
      <c r="BY325">
        <v>-9.2491400000000001E-2</v>
      </c>
      <c r="BZ325">
        <v>-6.2834600000000004E-2</v>
      </c>
      <c r="CA325">
        <v>-8.04705E-2</v>
      </c>
      <c r="CB325">
        <v>-6.5782900000000005E-2</v>
      </c>
      <c r="CC325">
        <v>-7.5316400000000006E-2</v>
      </c>
      <c r="CD325">
        <v>-9.7201399999999993E-2</v>
      </c>
      <c r="CE325">
        <v>-8.1115599999999996E-2</v>
      </c>
      <c r="CF325">
        <v>-4.0103600000000003E-2</v>
      </c>
      <c r="CG325">
        <v>-3.0438099999999999E-2</v>
      </c>
      <c r="CH325">
        <v>-6.4381999999999995E-2</v>
      </c>
      <c r="CI325">
        <v>-9.6764299999999998E-2</v>
      </c>
      <c r="CJ325">
        <v>-6.7399200000000006E-2</v>
      </c>
      <c r="CK325">
        <v>-4.7980700000000001E-2</v>
      </c>
      <c r="CL325">
        <v>-1.2145599999999999E-2</v>
      </c>
      <c r="CM325">
        <v>2.4856E-2</v>
      </c>
      <c r="CN325">
        <v>6.8828500000000001E-2</v>
      </c>
      <c r="CO325">
        <v>8.7714100000000003E-2</v>
      </c>
      <c r="CP325">
        <v>6.1652100000000001E-2</v>
      </c>
      <c r="CQ325">
        <v>2.8655900000000002E-2</v>
      </c>
      <c r="CR325">
        <v>-4.3019E-3</v>
      </c>
      <c r="CS325">
        <v>-4.78366E-2</v>
      </c>
      <c r="CT325">
        <v>-5.9466999999999999E-2</v>
      </c>
      <c r="CU325">
        <v>-7.8567799999999993E-2</v>
      </c>
      <c r="CV325">
        <v>-8.4376000000000007E-2</v>
      </c>
      <c r="CW325">
        <v>-7.1642399999999995E-2</v>
      </c>
      <c r="CX325">
        <v>-3.7142700000000001E-2</v>
      </c>
      <c r="CY325">
        <v>-5.4258899999999999E-2</v>
      </c>
      <c r="CZ325">
        <v>-4.4123099999999998E-2</v>
      </c>
      <c r="DA325">
        <v>-5.6179300000000001E-2</v>
      </c>
      <c r="DB325">
        <v>-7.7893199999999996E-2</v>
      </c>
      <c r="DC325">
        <v>-6.2221600000000002E-2</v>
      </c>
      <c r="DD325">
        <v>-2.4593299999999998E-2</v>
      </c>
      <c r="DE325">
        <v>-1.5992900000000001E-2</v>
      </c>
      <c r="DF325">
        <v>-4.6413099999999999E-2</v>
      </c>
      <c r="DG325">
        <v>-7.2666499999999995E-2</v>
      </c>
      <c r="DH325">
        <v>-3.8653699999999999E-2</v>
      </c>
      <c r="DI325">
        <v>-1.23181E-2</v>
      </c>
      <c r="DJ325">
        <v>2.4304200000000001E-2</v>
      </c>
      <c r="DK325">
        <v>5.9209299999999999E-2</v>
      </c>
      <c r="DL325">
        <v>0.10222349999999999</v>
      </c>
      <c r="DM325">
        <v>0.1181958</v>
      </c>
      <c r="DN325">
        <v>8.68197E-2</v>
      </c>
      <c r="DO325">
        <v>5.3443999999999998E-2</v>
      </c>
      <c r="DP325">
        <v>1.9227399999999999E-2</v>
      </c>
      <c r="DQ325">
        <v>-2.4760899999999999E-2</v>
      </c>
      <c r="DR325">
        <v>-3.7978400000000002E-2</v>
      </c>
      <c r="DS325">
        <v>-5.7091500000000003E-2</v>
      </c>
      <c r="DT325">
        <v>-6.4076099999999997E-2</v>
      </c>
      <c r="DU325">
        <v>-5.07933E-2</v>
      </c>
      <c r="DV325">
        <v>-1.1450800000000001E-2</v>
      </c>
      <c r="DW325">
        <v>-1.64136E-2</v>
      </c>
      <c r="DX325">
        <v>-1.28497E-2</v>
      </c>
      <c r="DY325">
        <v>-2.8548400000000002E-2</v>
      </c>
      <c r="DZ325">
        <v>-5.00151E-2</v>
      </c>
      <c r="EA325">
        <v>-3.49415E-2</v>
      </c>
      <c r="EB325">
        <v>-2.1989000000000002E-3</v>
      </c>
      <c r="EC325">
        <v>4.8636E-3</v>
      </c>
      <c r="ED325">
        <v>-2.0468900000000002E-2</v>
      </c>
      <c r="EE325">
        <v>-3.7873200000000003E-2</v>
      </c>
      <c r="EF325">
        <v>2.8503999999999999E-3</v>
      </c>
      <c r="EG325">
        <v>3.9173100000000002E-2</v>
      </c>
      <c r="EH325">
        <v>7.6932E-2</v>
      </c>
      <c r="EI325">
        <v>0.1088099</v>
      </c>
      <c r="EJ325">
        <v>0.15044060000000001</v>
      </c>
      <c r="EK325">
        <v>0.16220660000000001</v>
      </c>
      <c r="EL325">
        <v>0.12315760000000001</v>
      </c>
      <c r="EM325">
        <v>8.92342E-2</v>
      </c>
      <c r="EN325">
        <v>5.32001E-2</v>
      </c>
      <c r="EO325">
        <v>8.5567999999999998E-3</v>
      </c>
      <c r="EP325">
        <v>-6.9522000000000004E-3</v>
      </c>
      <c r="EQ325">
        <v>-2.6083100000000001E-2</v>
      </c>
      <c r="ER325">
        <v>-3.47663E-2</v>
      </c>
      <c r="ES325">
        <v>-2.06906E-2</v>
      </c>
      <c r="ET325">
        <v>2.5644299999999998E-2</v>
      </c>
      <c r="EU325">
        <v>62.857140000000001</v>
      </c>
      <c r="EV325">
        <v>61.571429999999999</v>
      </c>
      <c r="EW325">
        <v>60.333329999999997</v>
      </c>
      <c r="EX325">
        <v>59.76191</v>
      </c>
      <c r="EY325">
        <v>58.76191</v>
      </c>
      <c r="EZ325">
        <v>58.76191</v>
      </c>
      <c r="FA325">
        <v>57.952379999999998</v>
      </c>
      <c r="FB325">
        <v>58.190480000000001</v>
      </c>
      <c r="FC325">
        <v>64.142859999999999</v>
      </c>
      <c r="FD325">
        <v>71.952380000000005</v>
      </c>
      <c r="FE325">
        <v>77.428569999999993</v>
      </c>
      <c r="FF325">
        <v>80.904759999999996</v>
      </c>
      <c r="FG325">
        <v>82.904759999999996</v>
      </c>
      <c r="FH325">
        <v>84.333340000000007</v>
      </c>
      <c r="FI325">
        <v>85</v>
      </c>
      <c r="FJ325">
        <v>84.333340000000007</v>
      </c>
      <c r="FK325">
        <v>82.714290000000005</v>
      </c>
      <c r="FL325">
        <v>80.809520000000006</v>
      </c>
      <c r="FM325">
        <v>77.047619999999995</v>
      </c>
      <c r="FN325">
        <v>71.523809999999997</v>
      </c>
      <c r="FO325">
        <v>67.476190000000003</v>
      </c>
      <c r="FP325">
        <v>65.523809999999997</v>
      </c>
      <c r="FQ325">
        <v>64</v>
      </c>
      <c r="FR325">
        <v>63</v>
      </c>
      <c r="FS325">
        <v>0.69952080000000005</v>
      </c>
      <c r="FT325">
        <v>2.87082E-2</v>
      </c>
      <c r="FU325">
        <v>4.7417300000000003E-2</v>
      </c>
      <c r="FV325">
        <v>3.4656699999999999E-2</v>
      </c>
    </row>
    <row r="326" spans="1:178" x14ac:dyDescent="0.3">
      <c r="A326" t="s">
        <v>226</v>
      </c>
      <c r="B326" t="s">
        <v>0</v>
      </c>
      <c r="C326" t="s">
        <v>269</v>
      </c>
      <c r="D326" s="32" t="s">
        <v>242</v>
      </c>
      <c r="E326" t="s">
        <v>219</v>
      </c>
      <c r="F326">
        <v>592</v>
      </c>
      <c r="G326">
        <v>0.41585569999999999</v>
      </c>
      <c r="H326">
        <v>0.3746544</v>
      </c>
      <c r="I326">
        <v>0.40732370000000001</v>
      </c>
      <c r="J326">
        <v>0.38419560000000003</v>
      </c>
      <c r="K326">
        <v>0.3738689</v>
      </c>
      <c r="L326">
        <v>0.41101209999999999</v>
      </c>
      <c r="M326">
        <v>0.44125049999999999</v>
      </c>
      <c r="N326">
        <v>0.10216260000000001</v>
      </c>
      <c r="O326">
        <v>-0.32211600000000001</v>
      </c>
      <c r="P326">
        <v>-0.72283600000000003</v>
      </c>
      <c r="Q326">
        <v>-1.0744910000000001</v>
      </c>
      <c r="R326">
        <v>-1.1457010000000001</v>
      </c>
      <c r="S326">
        <v>-1.4397899999999999</v>
      </c>
      <c r="T326">
        <v>-1.5722689999999999</v>
      </c>
      <c r="U326">
        <v>-1.2987880000000001</v>
      </c>
      <c r="V326">
        <v>-0.89311770000000001</v>
      </c>
      <c r="W326">
        <v>-0.33947729999999998</v>
      </c>
      <c r="X326">
        <v>0.41795179999999998</v>
      </c>
      <c r="Y326">
        <v>0.93083979999999999</v>
      </c>
      <c r="Z326">
        <v>0.95503229999999995</v>
      </c>
      <c r="AA326">
        <v>0.95473359999999996</v>
      </c>
      <c r="AB326">
        <v>0.73420490000000005</v>
      </c>
      <c r="AC326">
        <v>0.61637220000000004</v>
      </c>
      <c r="AD326">
        <v>0.6068595</v>
      </c>
      <c r="AE326">
        <v>-0.15287410000000001</v>
      </c>
      <c r="AF326">
        <v>-0.179198</v>
      </c>
      <c r="AG326">
        <v>-0.1618222</v>
      </c>
      <c r="AH326">
        <v>-0.1522191</v>
      </c>
      <c r="AI326">
        <v>-0.1391502</v>
      </c>
      <c r="AJ326">
        <v>-0.13595289999999999</v>
      </c>
      <c r="AK326">
        <v>-0.1634835</v>
      </c>
      <c r="AL326">
        <v>-0.1963047</v>
      </c>
      <c r="AM326">
        <v>-0.2283309</v>
      </c>
      <c r="AN326">
        <v>-0.19393579999999999</v>
      </c>
      <c r="AO326">
        <v>-0.23579230000000001</v>
      </c>
      <c r="AP326">
        <v>-0.23110040000000001</v>
      </c>
      <c r="AQ326">
        <v>-0.218477</v>
      </c>
      <c r="AR326">
        <v>-0.2009629</v>
      </c>
      <c r="AS326">
        <v>-0.1650519</v>
      </c>
      <c r="AT326">
        <v>-0.1361783</v>
      </c>
      <c r="AU326">
        <v>-0.25219190000000002</v>
      </c>
      <c r="AV326">
        <v>-0.16468240000000001</v>
      </c>
      <c r="AW326">
        <v>-0.1641908</v>
      </c>
      <c r="AX326">
        <v>-0.1852645</v>
      </c>
      <c r="AY326">
        <v>-0.18621199999999999</v>
      </c>
      <c r="AZ326">
        <v>-0.25044870000000002</v>
      </c>
      <c r="BA326">
        <v>-0.1443238</v>
      </c>
      <c r="BB326">
        <v>-0.1286321</v>
      </c>
      <c r="BC326">
        <v>-0.1046248</v>
      </c>
      <c r="BD326">
        <v>-0.12938669999999999</v>
      </c>
      <c r="BE326">
        <v>-0.1239045</v>
      </c>
      <c r="BF326">
        <v>-0.1173078</v>
      </c>
      <c r="BG326">
        <v>-0.1028862</v>
      </c>
      <c r="BH326">
        <v>-9.7205899999999998E-2</v>
      </c>
      <c r="BI326">
        <v>-0.1235229</v>
      </c>
      <c r="BJ326">
        <v>-0.15781210000000001</v>
      </c>
      <c r="BK326">
        <v>-0.17384810000000001</v>
      </c>
      <c r="BL326">
        <v>-0.13019839999999999</v>
      </c>
      <c r="BM326">
        <v>-0.1530726</v>
      </c>
      <c r="BN326">
        <v>-0.14287610000000001</v>
      </c>
      <c r="BO326">
        <v>-0.12857080000000001</v>
      </c>
      <c r="BP326">
        <v>-0.1195399</v>
      </c>
      <c r="BQ326">
        <v>-9.9307699999999999E-2</v>
      </c>
      <c r="BR326">
        <v>-7.8462900000000002E-2</v>
      </c>
      <c r="BS326">
        <v>-0.19448950000000001</v>
      </c>
      <c r="BT326">
        <v>-0.1130698</v>
      </c>
      <c r="BU326">
        <v>-0.1005446</v>
      </c>
      <c r="BV326">
        <v>-0.12505540000000001</v>
      </c>
      <c r="BW326">
        <v>-0.12581700000000001</v>
      </c>
      <c r="BX326">
        <v>-0.19540399999999999</v>
      </c>
      <c r="BY326">
        <v>-9.6105200000000002E-2</v>
      </c>
      <c r="BZ326">
        <v>-8.0665399999999998E-2</v>
      </c>
      <c r="CA326">
        <v>-7.1207500000000007E-2</v>
      </c>
      <c r="CB326">
        <v>-9.4887600000000002E-2</v>
      </c>
      <c r="CC326">
        <v>-9.7642800000000002E-2</v>
      </c>
      <c r="CD326">
        <v>-9.3128299999999997E-2</v>
      </c>
      <c r="CE326">
        <v>-7.77698E-2</v>
      </c>
      <c r="CF326">
        <v>-7.0369799999999996E-2</v>
      </c>
      <c r="CG326">
        <v>-9.5846299999999995E-2</v>
      </c>
      <c r="CH326">
        <v>-0.1311522</v>
      </c>
      <c r="CI326">
        <v>-0.1361135</v>
      </c>
      <c r="CJ326">
        <v>-8.6054099999999994E-2</v>
      </c>
      <c r="CK326">
        <v>-9.5781199999999997E-2</v>
      </c>
      <c r="CL326">
        <v>-8.1772300000000006E-2</v>
      </c>
      <c r="CM326">
        <v>-6.6302E-2</v>
      </c>
      <c r="CN326">
        <v>-6.3146599999999997E-2</v>
      </c>
      <c r="CO326">
        <v>-5.3773399999999999E-2</v>
      </c>
      <c r="CP326">
        <v>-3.8489299999999997E-2</v>
      </c>
      <c r="CQ326">
        <v>-0.154525</v>
      </c>
      <c r="CR326">
        <v>-7.7323000000000003E-2</v>
      </c>
      <c r="CS326">
        <v>-5.6463399999999997E-2</v>
      </c>
      <c r="CT326">
        <v>-8.3354700000000004E-2</v>
      </c>
      <c r="CU326">
        <v>-8.3987599999999996E-2</v>
      </c>
      <c r="CV326">
        <v>-0.15728030000000001</v>
      </c>
      <c r="CW326">
        <v>-6.2709100000000004E-2</v>
      </c>
      <c r="CX326">
        <v>-4.7443699999999998E-2</v>
      </c>
      <c r="CY326">
        <v>-3.7790200000000003E-2</v>
      </c>
      <c r="CZ326">
        <v>-6.0388400000000002E-2</v>
      </c>
      <c r="DA326">
        <v>-7.1381100000000003E-2</v>
      </c>
      <c r="DB326">
        <v>-6.8948800000000005E-2</v>
      </c>
      <c r="DC326">
        <v>-5.2653499999999999E-2</v>
      </c>
      <c r="DD326">
        <v>-4.3533700000000002E-2</v>
      </c>
      <c r="DE326">
        <v>-6.81697E-2</v>
      </c>
      <c r="DF326">
        <v>-0.1044923</v>
      </c>
      <c r="DG326">
        <v>-9.8378800000000002E-2</v>
      </c>
      <c r="DH326">
        <v>-4.1909799999999997E-2</v>
      </c>
      <c r="DI326">
        <v>-3.8489700000000002E-2</v>
      </c>
      <c r="DJ326">
        <v>-2.06684E-2</v>
      </c>
      <c r="DK326">
        <v>-4.0331999999999998E-3</v>
      </c>
      <c r="DL326">
        <v>-6.7533000000000003E-3</v>
      </c>
      <c r="DM326">
        <v>-8.2390999999999992E-3</v>
      </c>
      <c r="DN326">
        <v>1.4842E-3</v>
      </c>
      <c r="DO326">
        <v>-0.1145605</v>
      </c>
      <c r="DP326">
        <v>-4.1576299999999997E-2</v>
      </c>
      <c r="DQ326">
        <v>-1.2382199999999999E-2</v>
      </c>
      <c r="DR326">
        <v>-4.1654099999999999E-2</v>
      </c>
      <c r="DS326">
        <v>-4.21582E-2</v>
      </c>
      <c r="DT326">
        <v>-0.1191565</v>
      </c>
      <c r="DU326">
        <v>-2.9313100000000002E-2</v>
      </c>
      <c r="DV326">
        <v>-1.42221E-2</v>
      </c>
      <c r="DW326">
        <v>1.0459100000000001E-2</v>
      </c>
      <c r="DX326">
        <v>-1.0577100000000001E-2</v>
      </c>
      <c r="DY326">
        <v>-3.3463300000000001E-2</v>
      </c>
      <c r="DZ326">
        <v>-3.4037499999999998E-2</v>
      </c>
      <c r="EA326">
        <v>-1.6389399999999998E-2</v>
      </c>
      <c r="EB326">
        <v>-4.7866999999999996E-3</v>
      </c>
      <c r="EC326">
        <v>-2.8209100000000001E-2</v>
      </c>
      <c r="ED326">
        <v>-6.5999699999999994E-2</v>
      </c>
      <c r="EE326">
        <v>-4.3895999999999998E-2</v>
      </c>
      <c r="EF326">
        <v>2.1827599999999999E-2</v>
      </c>
      <c r="EG326">
        <v>4.4229999999999998E-2</v>
      </c>
      <c r="EH326">
        <v>6.7555799999999999E-2</v>
      </c>
      <c r="EI326">
        <v>8.5873000000000005E-2</v>
      </c>
      <c r="EJ326">
        <v>7.4669700000000006E-2</v>
      </c>
      <c r="EK326">
        <v>5.7505100000000003E-2</v>
      </c>
      <c r="EL326">
        <v>5.9199599999999998E-2</v>
      </c>
      <c r="EM326">
        <v>-5.6858199999999998E-2</v>
      </c>
      <c r="EN326">
        <v>1.0036399999999999E-2</v>
      </c>
      <c r="EO326">
        <v>5.12641E-2</v>
      </c>
      <c r="EP326">
        <v>1.8555100000000001E-2</v>
      </c>
      <c r="EQ326">
        <v>1.8236800000000001E-2</v>
      </c>
      <c r="ER326">
        <v>-6.4111899999999999E-2</v>
      </c>
      <c r="ES326">
        <v>1.8905499999999999E-2</v>
      </c>
      <c r="ET326">
        <v>3.3744700000000002E-2</v>
      </c>
      <c r="EU326">
        <v>56.096780000000003</v>
      </c>
      <c r="EV326">
        <v>54.709679999999999</v>
      </c>
      <c r="EW326">
        <v>53.709679999999999</v>
      </c>
      <c r="EX326">
        <v>53.483870000000003</v>
      </c>
      <c r="EY326">
        <v>51.322580000000002</v>
      </c>
      <c r="EZ326">
        <v>51.483870000000003</v>
      </c>
      <c r="FA326">
        <v>50.322580000000002</v>
      </c>
      <c r="FB326">
        <v>51.096780000000003</v>
      </c>
      <c r="FC326">
        <v>58.709679999999999</v>
      </c>
      <c r="FD326">
        <v>68.935490000000001</v>
      </c>
      <c r="FE326">
        <v>78.161289999999994</v>
      </c>
      <c r="FF326">
        <v>84.387100000000004</v>
      </c>
      <c r="FG326">
        <v>84.612899999999996</v>
      </c>
      <c r="FH326">
        <v>84.225809999999996</v>
      </c>
      <c r="FI326">
        <v>84.064509999999999</v>
      </c>
      <c r="FJ326">
        <v>82.225809999999996</v>
      </c>
      <c r="FK326">
        <v>81.612899999999996</v>
      </c>
      <c r="FL326">
        <v>79.612899999999996</v>
      </c>
      <c r="FM326">
        <v>75.612899999999996</v>
      </c>
      <c r="FN326">
        <v>70</v>
      </c>
      <c r="FO326">
        <v>65.838710000000006</v>
      </c>
      <c r="FP326">
        <v>60</v>
      </c>
      <c r="FQ326">
        <v>57.774189999999997</v>
      </c>
      <c r="FR326">
        <v>56.322580000000002</v>
      </c>
      <c r="FS326">
        <v>1.0175449999999999</v>
      </c>
      <c r="FT326">
        <v>5.6800700000000003E-2</v>
      </c>
      <c r="FU326">
        <v>6.9140400000000005E-2</v>
      </c>
      <c r="FV326">
        <v>4.2185E-2</v>
      </c>
    </row>
    <row r="327" spans="1:178" x14ac:dyDescent="0.3">
      <c r="A327" t="s">
        <v>226</v>
      </c>
      <c r="B327" t="s">
        <v>0</v>
      </c>
      <c r="C327" t="s">
        <v>269</v>
      </c>
      <c r="D327" s="32" t="s">
        <v>242</v>
      </c>
      <c r="E327" t="s">
        <v>220</v>
      </c>
      <c r="F327">
        <v>283</v>
      </c>
      <c r="G327">
        <v>0.15063979999999999</v>
      </c>
      <c r="H327">
        <v>0.1457639</v>
      </c>
      <c r="I327">
        <v>0.15447540000000001</v>
      </c>
      <c r="J327">
        <v>0.169434</v>
      </c>
      <c r="K327">
        <v>0.15589700000000001</v>
      </c>
      <c r="L327">
        <v>0.16850889999999999</v>
      </c>
      <c r="M327">
        <v>0.19351119999999999</v>
      </c>
      <c r="N327">
        <v>1.35262E-2</v>
      </c>
      <c r="O327">
        <v>-0.1946677</v>
      </c>
      <c r="P327">
        <v>-0.4130509</v>
      </c>
      <c r="Q327">
        <v>-0.61932900000000002</v>
      </c>
      <c r="R327">
        <v>-0.6339996</v>
      </c>
      <c r="S327">
        <v>-0.80867699999999998</v>
      </c>
      <c r="T327">
        <v>-0.77588670000000004</v>
      </c>
      <c r="U327">
        <v>-0.61655420000000005</v>
      </c>
      <c r="V327">
        <v>-0.43662079999999998</v>
      </c>
      <c r="W327">
        <v>-0.27648929999999999</v>
      </c>
      <c r="X327">
        <v>1.4541699999999999E-2</v>
      </c>
      <c r="Y327">
        <v>0.30794009999999999</v>
      </c>
      <c r="Z327">
        <v>0.38795869999999999</v>
      </c>
      <c r="AA327">
        <v>0.37531769999999998</v>
      </c>
      <c r="AB327">
        <v>0.24292059999999999</v>
      </c>
      <c r="AC327">
        <v>0.23668249999999999</v>
      </c>
      <c r="AD327">
        <v>0.2344012</v>
      </c>
      <c r="AE327">
        <v>-0.1179248</v>
      </c>
      <c r="AF327">
        <v>-8.5752800000000004E-2</v>
      </c>
      <c r="AG327">
        <v>-6.5310800000000002E-2</v>
      </c>
      <c r="AH327">
        <v>-6.1169399999999999E-2</v>
      </c>
      <c r="AI327">
        <v>-6.8460199999999999E-2</v>
      </c>
      <c r="AJ327">
        <v>-8.3203399999999997E-2</v>
      </c>
      <c r="AK327">
        <v>-9.0313099999999993E-2</v>
      </c>
      <c r="AL327">
        <v>-0.12668570000000001</v>
      </c>
      <c r="AM327">
        <v>-0.1367111</v>
      </c>
      <c r="AN327">
        <v>-0.14605029999999999</v>
      </c>
      <c r="AO327">
        <v>-0.15470249999999999</v>
      </c>
      <c r="AP327">
        <v>-0.113991</v>
      </c>
      <c r="AQ327">
        <v>-0.1145037</v>
      </c>
      <c r="AR327">
        <v>-8.9311399999999999E-2</v>
      </c>
      <c r="AS327">
        <v>-8.7255399999999997E-2</v>
      </c>
      <c r="AT327" s="74">
        <v>-7.4970200000000001E-2</v>
      </c>
      <c r="AU327" s="74">
        <v>-0.2065284</v>
      </c>
      <c r="AV327">
        <v>-0.15626950000000001</v>
      </c>
      <c r="AW327">
        <v>-0.142291</v>
      </c>
      <c r="AX327">
        <v>-0.12659029999999999</v>
      </c>
      <c r="AY327">
        <v>-0.12392060000000001</v>
      </c>
      <c r="AZ327">
        <v>-0.21744289999999999</v>
      </c>
      <c r="BA327">
        <v>-0.14032339999999999</v>
      </c>
      <c r="BB327">
        <v>-0.120129</v>
      </c>
      <c r="BC327">
        <v>-8.3608699999999994E-2</v>
      </c>
      <c r="BD327">
        <v>-5.86601E-2</v>
      </c>
      <c r="BE327">
        <v>-4.4277799999999999E-2</v>
      </c>
      <c r="BF327">
        <v>-4.0398700000000003E-2</v>
      </c>
      <c r="BG327">
        <v>-4.5876100000000003E-2</v>
      </c>
      <c r="BH327">
        <v>-5.5499800000000002E-2</v>
      </c>
      <c r="BI327">
        <v>-6.5895800000000004E-2</v>
      </c>
      <c r="BJ327">
        <v>-9.9859000000000003E-2</v>
      </c>
      <c r="BK327">
        <v>-9.9231E-2</v>
      </c>
      <c r="BL327">
        <v>-9.4484600000000002E-2</v>
      </c>
      <c r="BM327">
        <v>-7.7985799999999994E-2</v>
      </c>
      <c r="BN327">
        <v>-4.3591100000000001E-2</v>
      </c>
      <c r="BO327">
        <v>-4.3547500000000003E-2</v>
      </c>
      <c r="BP327">
        <v>-2.3410500000000001E-2</v>
      </c>
      <c r="BQ327">
        <v>-3.1331199999999997E-2</v>
      </c>
      <c r="BR327">
        <v>-1.9307100000000001E-2</v>
      </c>
      <c r="BS327">
        <v>-0.15374289999999999</v>
      </c>
      <c r="BT327">
        <v>-0.10885649999999999</v>
      </c>
      <c r="BU327">
        <v>-8.8528700000000002E-2</v>
      </c>
      <c r="BV327">
        <v>-7.0323300000000005E-2</v>
      </c>
      <c r="BW327">
        <v>-6.2278399999999998E-2</v>
      </c>
      <c r="BX327">
        <v>-0.16570579999999999</v>
      </c>
      <c r="BY327">
        <v>-9.3596700000000005E-2</v>
      </c>
      <c r="BZ327">
        <v>-8.7168800000000005E-2</v>
      </c>
      <c r="CA327">
        <v>-5.9841400000000003E-2</v>
      </c>
      <c r="CB327">
        <v>-3.9895800000000002E-2</v>
      </c>
      <c r="CC327">
        <v>-2.9710400000000001E-2</v>
      </c>
      <c r="CD327">
        <v>-2.6012899999999999E-2</v>
      </c>
      <c r="CE327">
        <v>-3.0234500000000001E-2</v>
      </c>
      <c r="CF327">
        <v>-3.6312400000000002E-2</v>
      </c>
      <c r="CG327">
        <v>-4.8984399999999997E-2</v>
      </c>
      <c r="CH327">
        <v>-8.1278799999999998E-2</v>
      </c>
      <c r="CI327">
        <v>-7.3272500000000004E-2</v>
      </c>
      <c r="CJ327">
        <v>-5.8770299999999998E-2</v>
      </c>
      <c r="CK327">
        <v>-2.4852099999999998E-2</v>
      </c>
      <c r="CL327">
        <v>5.1675999999999996E-3</v>
      </c>
      <c r="CM327">
        <v>5.5966000000000002E-3</v>
      </c>
      <c r="CN327">
        <v>2.2232200000000001E-2</v>
      </c>
      <c r="CO327">
        <v>7.4018E-3</v>
      </c>
      <c r="CP327">
        <v>1.9245000000000002E-2</v>
      </c>
      <c r="CQ327">
        <v>-0.11718389999999999</v>
      </c>
      <c r="CR327">
        <v>-7.6018299999999997E-2</v>
      </c>
      <c r="CS327">
        <v>-5.1292999999999998E-2</v>
      </c>
      <c r="CT327">
        <v>-3.1352999999999999E-2</v>
      </c>
      <c r="CU327">
        <v>-1.9585200000000001E-2</v>
      </c>
      <c r="CV327">
        <v>-0.12987290000000001</v>
      </c>
      <c r="CW327">
        <v>-6.1233900000000001E-2</v>
      </c>
      <c r="CX327">
        <v>-6.4340700000000001E-2</v>
      </c>
      <c r="CY327">
        <v>-3.6074200000000001E-2</v>
      </c>
      <c r="CZ327">
        <v>-2.1131500000000001E-2</v>
      </c>
      <c r="DA327">
        <v>-1.5143E-2</v>
      </c>
      <c r="DB327">
        <v>-1.1627200000000001E-2</v>
      </c>
      <c r="DC327">
        <v>-1.45928E-2</v>
      </c>
      <c r="DD327">
        <v>-1.7124899999999998E-2</v>
      </c>
      <c r="DE327">
        <v>-3.2072999999999997E-2</v>
      </c>
      <c r="DF327">
        <v>-6.2698699999999996E-2</v>
      </c>
      <c r="DG327">
        <v>-4.7313899999999999E-2</v>
      </c>
      <c r="DH327">
        <v>-2.30561E-2</v>
      </c>
      <c r="DI327">
        <v>2.82816E-2</v>
      </c>
      <c r="DJ327">
        <v>5.3926399999999999E-2</v>
      </c>
      <c r="DK327">
        <v>5.47406E-2</v>
      </c>
      <c r="DL327">
        <v>6.7875000000000005E-2</v>
      </c>
      <c r="DM327">
        <v>4.6134799999999997E-2</v>
      </c>
      <c r="DN327">
        <v>5.7797099999999997E-2</v>
      </c>
      <c r="DO327">
        <v>-8.0624799999999996E-2</v>
      </c>
      <c r="DP327">
        <v>-4.3180200000000002E-2</v>
      </c>
      <c r="DQ327">
        <v>-1.4057399999999999E-2</v>
      </c>
      <c r="DR327">
        <v>7.6173999999999999E-3</v>
      </c>
      <c r="DS327">
        <v>2.3108E-2</v>
      </c>
      <c r="DT327">
        <v>-9.4039999999999999E-2</v>
      </c>
      <c r="DU327">
        <v>-2.88712E-2</v>
      </c>
      <c r="DV327">
        <v>-4.1512500000000001E-2</v>
      </c>
      <c r="DW327">
        <v>-1.7581000000000001E-3</v>
      </c>
      <c r="DX327">
        <v>5.9611999999999998E-3</v>
      </c>
      <c r="DY327">
        <v>5.8900000000000003E-3</v>
      </c>
      <c r="DZ327">
        <v>9.1436E-3</v>
      </c>
      <c r="EA327">
        <v>7.9912000000000004E-3</v>
      </c>
      <c r="EB327">
        <v>1.05787E-2</v>
      </c>
      <c r="EC327">
        <v>-7.6556000000000003E-3</v>
      </c>
      <c r="ED327">
        <v>-3.5872000000000001E-2</v>
      </c>
      <c r="EE327">
        <v>-9.8338000000000002E-3</v>
      </c>
      <c r="EF327">
        <v>2.8509699999999999E-2</v>
      </c>
      <c r="EG327">
        <v>0.1049982</v>
      </c>
      <c r="EH327">
        <v>0.1243263</v>
      </c>
      <c r="EI327">
        <v>0.1256969</v>
      </c>
      <c r="EJ327">
        <v>0.1337759</v>
      </c>
      <c r="EK327">
        <v>0.102059</v>
      </c>
      <c r="EL327">
        <v>0.1134602</v>
      </c>
      <c r="EM327">
        <v>-2.78394E-2</v>
      </c>
      <c r="EN327">
        <v>4.2329000000000004E-3</v>
      </c>
      <c r="EO327">
        <v>3.9704900000000001E-2</v>
      </c>
      <c r="EP327">
        <v>6.3884399999999994E-2</v>
      </c>
      <c r="EQ327">
        <v>8.4750199999999998E-2</v>
      </c>
      <c r="ER327">
        <v>-4.2302899999999997E-2</v>
      </c>
      <c r="ES327">
        <v>1.78555E-2</v>
      </c>
      <c r="ET327">
        <v>-8.5523000000000005E-3</v>
      </c>
      <c r="EU327">
        <v>61</v>
      </c>
      <c r="EV327">
        <v>59</v>
      </c>
      <c r="EW327">
        <v>58</v>
      </c>
      <c r="EX327">
        <v>59</v>
      </c>
      <c r="EY327">
        <v>55</v>
      </c>
      <c r="EZ327">
        <v>57</v>
      </c>
      <c r="FA327">
        <v>54</v>
      </c>
      <c r="FB327">
        <v>56</v>
      </c>
      <c r="FC327">
        <v>63</v>
      </c>
      <c r="FD327">
        <v>72</v>
      </c>
      <c r="FE327">
        <v>80</v>
      </c>
      <c r="FF327">
        <v>85</v>
      </c>
      <c r="FG327">
        <v>84</v>
      </c>
      <c r="FH327">
        <v>83</v>
      </c>
      <c r="FI327">
        <v>81</v>
      </c>
      <c r="FJ327">
        <v>81</v>
      </c>
      <c r="FK327">
        <v>81</v>
      </c>
      <c r="FL327">
        <v>79</v>
      </c>
      <c r="FM327">
        <v>75</v>
      </c>
      <c r="FN327">
        <v>70</v>
      </c>
      <c r="FO327">
        <v>64</v>
      </c>
      <c r="FP327">
        <v>60</v>
      </c>
      <c r="FQ327">
        <v>59</v>
      </c>
      <c r="FR327">
        <v>60</v>
      </c>
      <c r="FS327">
        <v>0.88269600000000004</v>
      </c>
      <c r="FT327">
        <v>5.1001999999999999E-2</v>
      </c>
      <c r="FU327">
        <v>6.49203E-2</v>
      </c>
      <c r="FV327">
        <v>3.0639199999999998E-2</v>
      </c>
    </row>
    <row r="328" spans="1:178" x14ac:dyDescent="0.3">
      <c r="A328" t="s">
        <v>226</v>
      </c>
      <c r="B328" t="s">
        <v>0</v>
      </c>
      <c r="C328" t="s">
        <v>269</v>
      </c>
      <c r="D328" s="32" t="s">
        <v>242</v>
      </c>
      <c r="E328" t="s">
        <v>221</v>
      </c>
      <c r="F328">
        <v>309</v>
      </c>
      <c r="G328">
        <v>0.2433053</v>
      </c>
      <c r="H328">
        <v>0.21540889999999999</v>
      </c>
      <c r="I328">
        <v>0.24010119999999999</v>
      </c>
      <c r="J328">
        <v>0.2099155</v>
      </c>
      <c r="K328">
        <v>0.2089712</v>
      </c>
      <c r="L328">
        <v>0.22947890000000001</v>
      </c>
      <c r="M328">
        <v>0.23151730000000001</v>
      </c>
      <c r="N328">
        <v>8.06119E-2</v>
      </c>
      <c r="O328">
        <v>-0.1336118</v>
      </c>
      <c r="P328">
        <v>-0.32806030000000003</v>
      </c>
      <c r="Q328">
        <v>-0.48699360000000003</v>
      </c>
      <c r="R328">
        <v>-0.52673239999999999</v>
      </c>
      <c r="S328">
        <v>-0.64700069999999998</v>
      </c>
      <c r="T328">
        <v>-0.78857460000000001</v>
      </c>
      <c r="U328">
        <v>-0.66499549999999996</v>
      </c>
      <c r="V328">
        <v>-0.46497339999999998</v>
      </c>
      <c r="W328">
        <v>-9.7572800000000001E-2</v>
      </c>
      <c r="X328">
        <v>0.33881430000000001</v>
      </c>
      <c r="Y328">
        <v>0.59089670000000005</v>
      </c>
      <c r="Z328">
        <v>0.54494830000000005</v>
      </c>
      <c r="AA328">
        <v>0.56547559999999997</v>
      </c>
      <c r="AB328">
        <v>0.46971439999999998</v>
      </c>
      <c r="AC328">
        <v>0.36769970000000002</v>
      </c>
      <c r="AD328">
        <v>0.35888890000000001</v>
      </c>
      <c r="AE328">
        <v>-8.8339000000000001E-2</v>
      </c>
      <c r="AF328">
        <v>-0.12496549999999999</v>
      </c>
      <c r="AG328">
        <v>-0.1097437</v>
      </c>
      <c r="AH328">
        <v>-0.10316640000000001</v>
      </c>
      <c r="AI328">
        <v>-9.0110700000000002E-2</v>
      </c>
      <c r="AJ328">
        <v>-8.6062E-2</v>
      </c>
      <c r="AK328">
        <v>-0.1070039</v>
      </c>
      <c r="AL328">
        <v>-9.6510100000000001E-2</v>
      </c>
      <c r="AM328">
        <v>-0.11983190000000001</v>
      </c>
      <c r="AN328">
        <v>-9.6659300000000004E-2</v>
      </c>
      <c r="AO328">
        <v>-0.13926430000000001</v>
      </c>
      <c r="AP328">
        <v>-0.15400639999999999</v>
      </c>
      <c r="AQ328">
        <v>-0.1327586</v>
      </c>
      <c r="AR328">
        <v>-0.1388616</v>
      </c>
      <c r="AS328">
        <v>-0.1028082</v>
      </c>
      <c r="AT328">
        <v>-0.1066902</v>
      </c>
      <c r="AU328">
        <v>-0.1065137</v>
      </c>
      <c r="AV328">
        <v>-6.6542699999999996E-2</v>
      </c>
      <c r="AW328">
        <v>-6.7927399999999999E-2</v>
      </c>
      <c r="AX328">
        <v>-0.1094333</v>
      </c>
      <c r="AY328">
        <v>-9.9862800000000002E-2</v>
      </c>
      <c r="AZ328">
        <v>-8.5808599999999999E-2</v>
      </c>
      <c r="BA328">
        <v>-4.8259900000000001E-2</v>
      </c>
      <c r="BB328">
        <v>-5.5129499999999998E-2</v>
      </c>
      <c r="BC328">
        <v>-5.1708200000000003E-2</v>
      </c>
      <c r="BD328">
        <v>-8.4474099999999996E-2</v>
      </c>
      <c r="BE328">
        <v>-8.2081100000000004E-2</v>
      </c>
      <c r="BF328">
        <v>-7.8727500000000006E-2</v>
      </c>
      <c r="BG328">
        <v>-6.48151E-2</v>
      </c>
      <c r="BH328">
        <v>-5.8392800000000002E-2</v>
      </c>
      <c r="BI328">
        <v>-7.8440800000000005E-2</v>
      </c>
      <c r="BJ328">
        <v>-7.0629899999999995E-2</v>
      </c>
      <c r="BK328">
        <v>-8.3846599999999993E-2</v>
      </c>
      <c r="BL328">
        <v>-5.7322900000000003E-2</v>
      </c>
      <c r="BM328">
        <v>-9.4478699999999999E-2</v>
      </c>
      <c r="BN328">
        <v>-9.9319500000000005E-2</v>
      </c>
      <c r="BO328">
        <v>-7.7270699999999998E-2</v>
      </c>
      <c r="BP328">
        <v>-8.85856E-2</v>
      </c>
      <c r="BQ328">
        <v>-6.2747399999999995E-2</v>
      </c>
      <c r="BR328">
        <v>-7.4097200000000002E-2</v>
      </c>
      <c r="BS328">
        <v>-7.3078799999999999E-2</v>
      </c>
      <c r="BT328">
        <v>-3.9352199999999997E-2</v>
      </c>
      <c r="BU328">
        <v>-2.9083299999999999E-2</v>
      </c>
      <c r="BV328">
        <v>-7.4439000000000005E-2</v>
      </c>
      <c r="BW328">
        <v>-6.8507899999999997E-2</v>
      </c>
      <c r="BX328">
        <v>-5.4260599999999999E-2</v>
      </c>
      <c r="BY328">
        <v>-2.2804399999999999E-2</v>
      </c>
      <c r="BZ328">
        <v>-1.8017600000000002E-2</v>
      </c>
      <c r="CA328">
        <v>-2.6337800000000001E-2</v>
      </c>
      <c r="CB328">
        <v>-5.6429800000000002E-2</v>
      </c>
      <c r="CC328">
        <v>-6.2922099999999995E-2</v>
      </c>
      <c r="CD328">
        <v>-6.1801200000000001E-2</v>
      </c>
      <c r="CE328">
        <v>-4.7295499999999997E-2</v>
      </c>
      <c r="CF328">
        <v>-3.9229100000000003E-2</v>
      </c>
      <c r="CG328">
        <v>-5.8658099999999998E-2</v>
      </c>
      <c r="CH328">
        <v>-5.2705399999999999E-2</v>
      </c>
      <c r="CI328">
        <v>-5.8923200000000002E-2</v>
      </c>
      <c r="CJ328">
        <v>-3.00786E-2</v>
      </c>
      <c r="CK328">
        <v>-6.3460299999999997E-2</v>
      </c>
      <c r="CL328">
        <v>-6.1443400000000002E-2</v>
      </c>
      <c r="CM328">
        <v>-3.8839899999999997E-2</v>
      </c>
      <c r="CN328">
        <v>-5.37645E-2</v>
      </c>
      <c r="CO328">
        <v>-3.5001400000000002E-2</v>
      </c>
      <c r="CP328">
        <v>-5.1523300000000001E-2</v>
      </c>
      <c r="CQ328">
        <v>-4.9921800000000002E-2</v>
      </c>
      <c r="CR328">
        <v>-2.0520199999999999E-2</v>
      </c>
      <c r="CS328">
        <v>-2.1800000000000001E-3</v>
      </c>
      <c r="CT328">
        <v>-5.0201999999999997E-2</v>
      </c>
      <c r="CU328">
        <v>-4.6791600000000003E-2</v>
      </c>
      <c r="CV328">
        <v>-3.2410599999999998E-2</v>
      </c>
      <c r="CW328">
        <v>-5.1739000000000004E-3</v>
      </c>
      <c r="CX328">
        <v>7.6860000000000001E-3</v>
      </c>
      <c r="CY328">
        <v>-9.6750000000000004E-4</v>
      </c>
      <c r="CZ328">
        <v>-2.8385500000000001E-2</v>
      </c>
      <c r="DA328">
        <v>-4.3763000000000003E-2</v>
      </c>
      <c r="DB328">
        <v>-4.4874799999999999E-2</v>
      </c>
      <c r="DC328">
        <v>-2.9775900000000001E-2</v>
      </c>
      <c r="DD328">
        <v>-2.00655E-2</v>
      </c>
      <c r="DE328">
        <v>-3.8875399999999997E-2</v>
      </c>
      <c r="DF328">
        <v>-3.4780800000000001E-2</v>
      </c>
      <c r="DG328">
        <v>-3.39999E-2</v>
      </c>
      <c r="DH328">
        <v>-2.8343000000000001E-3</v>
      </c>
      <c r="DI328">
        <v>-3.2441999999999999E-2</v>
      </c>
      <c r="DJ328">
        <v>-2.3567399999999999E-2</v>
      </c>
      <c r="DK328">
        <v>-4.0920000000000003E-4</v>
      </c>
      <c r="DL328">
        <v>-1.8943499999999999E-2</v>
      </c>
      <c r="DM328">
        <v>-7.2554000000000004E-3</v>
      </c>
      <c r="DN328">
        <v>-2.89495E-2</v>
      </c>
      <c r="DO328">
        <v>-2.6764799999999998E-2</v>
      </c>
      <c r="DP328">
        <v>-1.6881000000000001E-3</v>
      </c>
      <c r="DQ328">
        <v>2.4723200000000001E-2</v>
      </c>
      <c r="DR328">
        <v>-2.5964999999999998E-2</v>
      </c>
      <c r="DS328">
        <v>-2.5075299999999998E-2</v>
      </c>
      <c r="DT328">
        <v>-1.05606E-2</v>
      </c>
      <c r="DU328">
        <v>1.24566E-2</v>
      </c>
      <c r="DV328">
        <v>3.3389599999999998E-2</v>
      </c>
      <c r="DW328">
        <v>3.5663300000000002E-2</v>
      </c>
      <c r="DX328">
        <v>1.2106E-2</v>
      </c>
      <c r="DY328">
        <v>-1.6100400000000001E-2</v>
      </c>
      <c r="DZ328">
        <v>-2.04359E-2</v>
      </c>
      <c r="EA328">
        <v>-4.4803000000000004E-3</v>
      </c>
      <c r="EB328">
        <v>7.6036999999999997E-3</v>
      </c>
      <c r="EC328">
        <v>-1.0312399999999999E-2</v>
      </c>
      <c r="ED328">
        <v>-8.9005999999999998E-3</v>
      </c>
      <c r="EE328">
        <v>1.9854999999999999E-3</v>
      </c>
      <c r="EF328">
        <v>3.6502199999999999E-2</v>
      </c>
      <c r="EG328">
        <v>1.23436E-2</v>
      </c>
      <c r="EH328">
        <v>3.1119500000000001E-2</v>
      </c>
      <c r="EI328">
        <v>5.5078700000000001E-2</v>
      </c>
      <c r="EJ328">
        <v>3.1332600000000002E-2</v>
      </c>
      <c r="EK328">
        <v>3.2805399999999998E-2</v>
      </c>
      <c r="EL328">
        <v>3.6435999999999999E-3</v>
      </c>
      <c r="EM328">
        <v>6.6701E-3</v>
      </c>
      <c r="EN328">
        <v>2.5502400000000001E-2</v>
      </c>
      <c r="EO328">
        <v>6.3567299999999993E-2</v>
      </c>
      <c r="EP328">
        <v>9.0293000000000005E-3</v>
      </c>
      <c r="EQ328">
        <v>6.2797E-3</v>
      </c>
      <c r="ER328">
        <v>2.09873E-2</v>
      </c>
      <c r="ES328">
        <v>3.7912099999999997E-2</v>
      </c>
      <c r="ET328">
        <v>7.0501400000000006E-2</v>
      </c>
      <c r="EU328">
        <v>53</v>
      </c>
      <c r="EV328">
        <v>52</v>
      </c>
      <c r="EW328">
        <v>51</v>
      </c>
      <c r="EX328">
        <v>50</v>
      </c>
      <c r="EY328">
        <v>49</v>
      </c>
      <c r="EZ328">
        <v>48</v>
      </c>
      <c r="FA328">
        <v>48</v>
      </c>
      <c r="FB328">
        <v>48</v>
      </c>
      <c r="FC328">
        <v>56</v>
      </c>
      <c r="FD328">
        <v>67</v>
      </c>
      <c r="FE328">
        <v>77</v>
      </c>
      <c r="FF328">
        <v>84</v>
      </c>
      <c r="FG328">
        <v>85</v>
      </c>
      <c r="FH328">
        <v>85</v>
      </c>
      <c r="FI328">
        <v>86</v>
      </c>
      <c r="FJ328">
        <v>83</v>
      </c>
      <c r="FK328">
        <v>82</v>
      </c>
      <c r="FL328">
        <v>80</v>
      </c>
      <c r="FM328">
        <v>76</v>
      </c>
      <c r="FN328">
        <v>70</v>
      </c>
      <c r="FO328">
        <v>67</v>
      </c>
      <c r="FP328">
        <v>60</v>
      </c>
      <c r="FQ328">
        <v>57</v>
      </c>
      <c r="FR328">
        <v>54</v>
      </c>
      <c r="FS328">
        <v>0.60254680000000005</v>
      </c>
      <c r="FT328">
        <v>3.2602699999999998E-2</v>
      </c>
      <c r="FU328">
        <v>3.70973E-2</v>
      </c>
      <c r="FV328">
        <v>2.7653799999999999E-2</v>
      </c>
    </row>
    <row r="329" spans="1:178" x14ac:dyDescent="0.3">
      <c r="A329" t="s">
        <v>226</v>
      </c>
      <c r="B329" t="s">
        <v>0</v>
      </c>
      <c r="C329" t="s">
        <v>269</v>
      </c>
      <c r="D329" s="32" t="s">
        <v>243</v>
      </c>
      <c r="E329" t="s">
        <v>219</v>
      </c>
      <c r="F329">
        <v>613</v>
      </c>
      <c r="G329">
        <v>0.81476939999999998</v>
      </c>
      <c r="H329">
        <v>0.7229911</v>
      </c>
      <c r="I329">
        <v>0.61141319999999999</v>
      </c>
      <c r="J329">
        <v>0.56113829999999998</v>
      </c>
      <c r="K329">
        <v>0.56765739999999998</v>
      </c>
      <c r="L329">
        <v>0.54623279999999996</v>
      </c>
      <c r="M329">
        <v>0.6485687</v>
      </c>
      <c r="N329">
        <v>0.47667189999999998</v>
      </c>
      <c r="O329">
        <v>0.1023295</v>
      </c>
      <c r="P329">
        <v>-0.32374920000000001</v>
      </c>
      <c r="Q329">
        <v>-0.48379919999999998</v>
      </c>
      <c r="R329">
        <v>-0.51686449999999995</v>
      </c>
      <c r="S329">
        <v>-0.43622</v>
      </c>
      <c r="T329">
        <v>-0.37559759999999998</v>
      </c>
      <c r="U329">
        <v>-9.1939800000000002E-2</v>
      </c>
      <c r="V329">
        <v>0.40785169999999998</v>
      </c>
      <c r="W329">
        <v>0.72754569999999996</v>
      </c>
      <c r="X329">
        <v>1.373224</v>
      </c>
      <c r="Y329">
        <v>1.61395</v>
      </c>
      <c r="Z329">
        <v>1.5749280000000001</v>
      </c>
      <c r="AA329">
        <v>1.5126930000000001</v>
      </c>
      <c r="AB329">
        <v>1.453695</v>
      </c>
      <c r="AC329">
        <v>1.1922189999999999</v>
      </c>
      <c r="AD329">
        <v>1.031231</v>
      </c>
      <c r="AE329">
        <v>-0.15686230000000001</v>
      </c>
      <c r="AF329">
        <v>-0.20574200000000001</v>
      </c>
      <c r="AG329">
        <v>-0.1646183</v>
      </c>
      <c r="AH329">
        <v>-0.2210008</v>
      </c>
      <c r="AI329">
        <v>-0.1942014</v>
      </c>
      <c r="AJ329">
        <v>-9.9879399999999993E-2</v>
      </c>
      <c r="AK329">
        <v>-0.1034437</v>
      </c>
      <c r="AL329">
        <v>-9.6709799999999999E-2</v>
      </c>
      <c r="AM329">
        <v>-0.13450690000000001</v>
      </c>
      <c r="AN329">
        <v>-0.18178540000000001</v>
      </c>
      <c r="AO329">
        <v>-0.25022759999999999</v>
      </c>
      <c r="AP329">
        <v>-0.1098797</v>
      </c>
      <c r="AQ329">
        <v>-0.1032983</v>
      </c>
      <c r="AR329">
        <v>-0.14436950000000001</v>
      </c>
      <c r="AS329">
        <v>4.5563100000000002E-2</v>
      </c>
      <c r="AT329">
        <v>2.3270099999999998E-2</v>
      </c>
      <c r="AU329">
        <v>-5.3622900000000001E-2</v>
      </c>
      <c r="AV329">
        <v>-7.2104199999999993E-2</v>
      </c>
      <c r="AW329">
        <v>-0.1619797</v>
      </c>
      <c r="AX329">
        <v>-0.20579159999999999</v>
      </c>
      <c r="AY329">
        <v>-0.18344540000000001</v>
      </c>
      <c r="AZ329">
        <v>-0.32092870000000001</v>
      </c>
      <c r="BA329">
        <v>-0.3048708</v>
      </c>
      <c r="BB329">
        <v>-0.2324871</v>
      </c>
      <c r="BC329">
        <v>-9.8870899999999998E-2</v>
      </c>
      <c r="BD329">
        <v>-0.15305940000000001</v>
      </c>
      <c r="BE329">
        <v>-0.1224475</v>
      </c>
      <c r="BF329">
        <v>-0.1789017</v>
      </c>
      <c r="BG329">
        <v>-0.15292700000000001</v>
      </c>
      <c r="BH329">
        <v>-5.7243000000000002E-2</v>
      </c>
      <c r="BI329">
        <v>-6.0217600000000003E-2</v>
      </c>
      <c r="BJ329">
        <v>-4.4178799999999997E-2</v>
      </c>
      <c r="BK329">
        <v>-6.8387799999999999E-2</v>
      </c>
      <c r="BL329">
        <v>-9.5440999999999998E-2</v>
      </c>
      <c r="BM329">
        <v>-0.1462154</v>
      </c>
      <c r="BN329">
        <v>-8.9303000000000004E-3</v>
      </c>
      <c r="BO329">
        <v>-7.8054999999999999E-3</v>
      </c>
      <c r="BP329">
        <v>-4.5515E-2</v>
      </c>
      <c r="BQ329">
        <v>0.13825229999999999</v>
      </c>
      <c r="BR329">
        <v>0.1118681</v>
      </c>
      <c r="BS329">
        <v>3.7262499999999997E-2</v>
      </c>
      <c r="BT329">
        <v>2.0062799999999999E-2</v>
      </c>
      <c r="BU329">
        <v>-7.4120099999999994E-2</v>
      </c>
      <c r="BV329">
        <v>-0.12354279999999999</v>
      </c>
      <c r="BW329">
        <v>-0.1063352</v>
      </c>
      <c r="BX329">
        <v>-0.24368310000000001</v>
      </c>
      <c r="BY329">
        <v>-0.2295837</v>
      </c>
      <c r="BZ329">
        <v>-0.16621710000000001</v>
      </c>
      <c r="CA329">
        <v>-5.87062E-2</v>
      </c>
      <c r="CB329">
        <v>-0.1165717</v>
      </c>
      <c r="CC329">
        <v>-9.3240199999999995E-2</v>
      </c>
      <c r="CD329">
        <v>-0.14974399999999999</v>
      </c>
      <c r="CE329">
        <v>-0.12434050000000001</v>
      </c>
      <c r="CF329">
        <v>-2.7713100000000001E-2</v>
      </c>
      <c r="CG329">
        <v>-3.0279400000000001E-2</v>
      </c>
      <c r="CH329">
        <v>-7.7958999999999997E-3</v>
      </c>
      <c r="CI329">
        <v>-2.25939E-2</v>
      </c>
      <c r="CJ329">
        <v>-3.5639200000000003E-2</v>
      </c>
      <c r="CK329">
        <v>-7.4176800000000001E-2</v>
      </c>
      <c r="CL329">
        <v>6.0986899999999997E-2</v>
      </c>
      <c r="CM329">
        <v>5.8332500000000002E-2</v>
      </c>
      <c r="CN329">
        <v>2.2951300000000001E-2</v>
      </c>
      <c r="CO329">
        <v>0.2024485</v>
      </c>
      <c r="CP329">
        <v>0.17323089999999999</v>
      </c>
      <c r="CQ329">
        <v>0.1002094</v>
      </c>
      <c r="CR329">
        <v>8.38975E-2</v>
      </c>
      <c r="CS329">
        <v>-1.32689E-2</v>
      </c>
      <c r="CT329">
        <v>-6.6577600000000001E-2</v>
      </c>
      <c r="CU329">
        <v>-5.2928900000000001E-2</v>
      </c>
      <c r="CV329">
        <v>-0.19018299999999999</v>
      </c>
      <c r="CW329">
        <v>-0.17744009999999999</v>
      </c>
      <c r="CX329">
        <v>-0.1203188</v>
      </c>
      <c r="CY329">
        <v>-1.8541499999999999E-2</v>
      </c>
      <c r="CZ329">
        <v>-8.00839E-2</v>
      </c>
      <c r="DA329">
        <v>-6.4032900000000004E-2</v>
      </c>
      <c r="DB329">
        <v>-0.12058629999999999</v>
      </c>
      <c r="DC329">
        <v>-9.5754000000000006E-2</v>
      </c>
      <c r="DD329">
        <v>1.8167000000000001E-3</v>
      </c>
      <c r="DE329" s="74">
        <v>-3.412E-4</v>
      </c>
      <c r="DF329">
        <v>2.8587000000000001E-2</v>
      </c>
      <c r="DG329">
        <v>2.3199899999999999E-2</v>
      </c>
      <c r="DH329">
        <v>2.4162699999999999E-2</v>
      </c>
      <c r="DI329">
        <v>-2.1381999999999998E-3</v>
      </c>
      <c r="DJ329">
        <v>0.13090399999999999</v>
      </c>
      <c r="DK329">
        <v>0.1244706</v>
      </c>
      <c r="DL329">
        <v>9.1417600000000002E-2</v>
      </c>
      <c r="DM329">
        <v>0.26664480000000002</v>
      </c>
      <c r="DN329">
        <v>0.23459360000000001</v>
      </c>
      <c r="DO329">
        <v>0.1631563</v>
      </c>
      <c r="DP329">
        <v>0.14773210000000001</v>
      </c>
      <c r="DQ329">
        <v>4.7582399999999997E-2</v>
      </c>
      <c r="DR329">
        <v>-9.6123000000000007E-3</v>
      </c>
      <c r="DS329">
        <v>4.774E-4</v>
      </c>
      <c r="DT329">
        <v>-0.1366829</v>
      </c>
      <c r="DU329">
        <v>-0.12529650000000001</v>
      </c>
      <c r="DV329">
        <v>-7.4420399999999998E-2</v>
      </c>
      <c r="DW329">
        <v>3.94498E-2</v>
      </c>
      <c r="DX329">
        <v>-2.7401399999999999E-2</v>
      </c>
      <c r="DY329">
        <v>-2.1862099999999999E-2</v>
      </c>
      <c r="DZ329">
        <v>-7.8487199999999993E-2</v>
      </c>
      <c r="EA329">
        <v>-5.4479699999999999E-2</v>
      </c>
      <c r="EB329">
        <v>4.4453100000000002E-2</v>
      </c>
      <c r="EC329">
        <v>4.2884899999999997E-2</v>
      </c>
      <c r="ED329">
        <v>8.1117999999999996E-2</v>
      </c>
      <c r="EE329">
        <v>8.9318999999999996E-2</v>
      </c>
      <c r="EF329">
        <v>0.1105071</v>
      </c>
      <c r="EG329">
        <v>0.10187400000000001</v>
      </c>
      <c r="EH329">
        <v>0.23185339999999999</v>
      </c>
      <c r="EI329">
        <v>0.2199633</v>
      </c>
      <c r="EJ329">
        <v>0.1902721</v>
      </c>
      <c r="EK329">
        <v>0.35933389999999998</v>
      </c>
      <c r="EL329">
        <v>0.32319170000000003</v>
      </c>
      <c r="EM329">
        <v>0.25404159999999998</v>
      </c>
      <c r="EN329">
        <v>0.2398991</v>
      </c>
      <c r="EO329">
        <v>0.13544200000000001</v>
      </c>
      <c r="EP329">
        <v>7.2636400000000004E-2</v>
      </c>
      <c r="EQ329">
        <v>7.7587699999999996E-2</v>
      </c>
      <c r="ER329">
        <v>-5.9437299999999998E-2</v>
      </c>
      <c r="ES329">
        <v>-5.0009499999999998E-2</v>
      </c>
      <c r="ET329">
        <v>-8.1504999999999998E-3</v>
      </c>
      <c r="EU329">
        <v>70.161289999999994</v>
      </c>
      <c r="EV329">
        <v>71.387100000000004</v>
      </c>
      <c r="EW329">
        <v>69.161289999999994</v>
      </c>
      <c r="EX329">
        <v>70.387100000000004</v>
      </c>
      <c r="EY329">
        <v>68.774190000000004</v>
      </c>
      <c r="EZ329">
        <v>68</v>
      </c>
      <c r="FA329">
        <v>68</v>
      </c>
      <c r="FB329">
        <v>67.774190000000004</v>
      </c>
      <c r="FC329">
        <v>74.612899999999996</v>
      </c>
      <c r="FD329">
        <v>81.612899999999996</v>
      </c>
      <c r="FE329">
        <v>86.225809999999996</v>
      </c>
      <c r="FF329">
        <v>88.064509999999999</v>
      </c>
      <c r="FG329">
        <v>90.451610000000002</v>
      </c>
      <c r="FH329">
        <v>90.677419999999998</v>
      </c>
      <c r="FI329">
        <v>90.74194</v>
      </c>
      <c r="FJ329">
        <v>90.290319999999994</v>
      </c>
      <c r="FK329">
        <v>86.290319999999994</v>
      </c>
      <c r="FL329">
        <v>85.290319999999994</v>
      </c>
      <c r="FM329">
        <v>82.677419999999998</v>
      </c>
      <c r="FN329">
        <v>78.064509999999999</v>
      </c>
      <c r="FO329">
        <v>72.838710000000006</v>
      </c>
      <c r="FP329">
        <v>70.838710000000006</v>
      </c>
      <c r="FQ329">
        <v>70.225809999999996</v>
      </c>
      <c r="FR329">
        <v>69.612899999999996</v>
      </c>
      <c r="FS329">
        <v>1.4332769999999999</v>
      </c>
      <c r="FT329">
        <v>6.6038700000000006E-2</v>
      </c>
      <c r="FU329">
        <v>0.1034335</v>
      </c>
      <c r="FV329">
        <v>5.5611399999999998E-2</v>
      </c>
    </row>
    <row r="330" spans="1:178" x14ac:dyDescent="0.3">
      <c r="A330" t="s">
        <v>226</v>
      </c>
      <c r="B330" t="s">
        <v>0</v>
      </c>
      <c r="C330" t="s">
        <v>269</v>
      </c>
      <c r="D330" s="32" t="s">
        <v>243</v>
      </c>
      <c r="E330" t="s">
        <v>220</v>
      </c>
      <c r="F330">
        <v>293</v>
      </c>
      <c r="G330">
        <v>0.37816450000000001</v>
      </c>
      <c r="H330">
        <v>0.37790309999999999</v>
      </c>
      <c r="I330">
        <v>0.35044799999999998</v>
      </c>
      <c r="J330">
        <v>0.27354729999999999</v>
      </c>
      <c r="K330">
        <v>0.28694419999999998</v>
      </c>
      <c r="L330">
        <v>0.28151619999999999</v>
      </c>
      <c r="M330">
        <v>0.31716549999999999</v>
      </c>
      <c r="N330">
        <v>0.2229033</v>
      </c>
      <c r="O330">
        <v>5.9673999999999998E-2</v>
      </c>
      <c r="P330">
        <v>-0.1444134</v>
      </c>
      <c r="Q330">
        <v>-0.29107680000000002</v>
      </c>
      <c r="R330">
        <v>-0.32013659999999999</v>
      </c>
      <c r="S330">
        <v>-0.32299339999999999</v>
      </c>
      <c r="T330">
        <v>-0.29365479999999999</v>
      </c>
      <c r="U330">
        <v>2.0326799999999999E-2</v>
      </c>
      <c r="V330">
        <v>0.29368460000000002</v>
      </c>
      <c r="W330">
        <v>0.39725939999999998</v>
      </c>
      <c r="X330">
        <v>0.6668075</v>
      </c>
      <c r="Y330">
        <v>0.79037449999999998</v>
      </c>
      <c r="Z330">
        <v>0.71422450000000004</v>
      </c>
      <c r="AA330">
        <v>0.75675820000000005</v>
      </c>
      <c r="AB330">
        <v>0.79390170000000004</v>
      </c>
      <c r="AC330">
        <v>0.61516780000000004</v>
      </c>
      <c r="AD330">
        <v>0.53935580000000005</v>
      </c>
      <c r="AE330">
        <v>-2.9035700000000001E-2</v>
      </c>
      <c r="AF330">
        <v>-4.45394E-2</v>
      </c>
      <c r="AG330">
        <v>1.1645E-3</v>
      </c>
      <c r="AH330">
        <v>-4.0433299999999998E-2</v>
      </c>
      <c r="AI330">
        <v>-3.2375099999999997E-2</v>
      </c>
      <c r="AJ330">
        <v>-1.83024E-2</v>
      </c>
      <c r="AK330">
        <v>-1.3793100000000001E-2</v>
      </c>
      <c r="AL330">
        <v>1.0316000000000001E-2</v>
      </c>
      <c r="AM330">
        <v>1.88164E-2</v>
      </c>
      <c r="AN330">
        <v>-2.6570199999999999E-2</v>
      </c>
      <c r="AO330">
        <v>-4.8022099999999998E-2</v>
      </c>
      <c r="AP330">
        <v>3.44864E-2</v>
      </c>
      <c r="AQ330">
        <v>5.1236499999999997E-2</v>
      </c>
      <c r="AR330">
        <v>-6.2942300000000007E-2</v>
      </c>
      <c r="AS330">
        <v>0.1024608</v>
      </c>
      <c r="AT330">
        <v>9.2777299999999993E-2</v>
      </c>
      <c r="AU330">
        <v>7.2728000000000001E-2</v>
      </c>
      <c r="AV330">
        <v>3.4572499999999999E-2</v>
      </c>
      <c r="AW330">
        <v>-7.2352600000000003E-2</v>
      </c>
      <c r="AX330">
        <v>-0.15951989999999999</v>
      </c>
      <c r="AY330">
        <v>-4.8920600000000002E-2</v>
      </c>
      <c r="AZ330">
        <v>-0.1924293</v>
      </c>
      <c r="BA330">
        <v>-0.19660649999999999</v>
      </c>
      <c r="BB330">
        <v>-0.10847329999999999</v>
      </c>
      <c r="BC330">
        <v>6.9509000000000003E-3</v>
      </c>
      <c r="BD330">
        <v>-1.1232199999999999E-2</v>
      </c>
      <c r="BE330">
        <v>2.6158600000000001E-2</v>
      </c>
      <c r="BF330">
        <v>-1.5631800000000001E-2</v>
      </c>
      <c r="BG330">
        <v>-7.5931000000000002E-3</v>
      </c>
      <c r="BH330">
        <v>2.02753E-2</v>
      </c>
      <c r="BI330">
        <v>2.24456E-2</v>
      </c>
      <c r="BJ330">
        <v>5.3147600000000003E-2</v>
      </c>
      <c r="BK330">
        <v>6.4197100000000007E-2</v>
      </c>
      <c r="BL330">
        <v>3.9984400000000003E-2</v>
      </c>
      <c r="BM330">
        <v>2.7395300000000001E-2</v>
      </c>
      <c r="BN330">
        <v>0.1067396</v>
      </c>
      <c r="BO330">
        <v>0.11987589999999999</v>
      </c>
      <c r="BP330">
        <v>1.19411E-2</v>
      </c>
      <c r="BQ330">
        <v>0.17298230000000001</v>
      </c>
      <c r="BR330">
        <v>0.16084129999999999</v>
      </c>
      <c r="BS330">
        <v>0.1374467</v>
      </c>
      <c r="BT330">
        <v>9.87098E-2</v>
      </c>
      <c r="BU330">
        <v>-5.8719000000000002E-3</v>
      </c>
      <c r="BV330">
        <v>-9.2552800000000005E-2</v>
      </c>
      <c r="BW330">
        <v>1.9666900000000001E-2</v>
      </c>
      <c r="BX330">
        <v>-0.11549329999999999</v>
      </c>
      <c r="BY330">
        <v>-0.1270143</v>
      </c>
      <c r="BZ330">
        <v>-6.57412E-2</v>
      </c>
      <c r="CA330">
        <v>3.1875100000000003E-2</v>
      </c>
      <c r="CB330">
        <v>1.18362E-2</v>
      </c>
      <c r="CC330">
        <v>4.3469399999999998E-2</v>
      </c>
      <c r="CD330">
        <v>1.5456000000000001E-3</v>
      </c>
      <c r="CE330">
        <v>9.5709000000000002E-3</v>
      </c>
      <c r="CF330">
        <v>4.69942E-2</v>
      </c>
      <c r="CG330">
        <v>4.7544400000000001E-2</v>
      </c>
      <c r="CH330">
        <v>8.28126E-2</v>
      </c>
      <c r="CI330">
        <v>9.5627599999999993E-2</v>
      </c>
      <c r="CJ330">
        <v>8.6080000000000004E-2</v>
      </c>
      <c r="CK330">
        <v>7.96293E-2</v>
      </c>
      <c r="CL330">
        <v>0.1567819</v>
      </c>
      <c r="CM330">
        <v>0.16741539999999999</v>
      </c>
      <c r="CN330">
        <v>6.3805200000000006E-2</v>
      </c>
      <c r="CO330">
        <v>0.2218253</v>
      </c>
      <c r="CP330">
        <v>0.2079821</v>
      </c>
      <c r="CQ330">
        <v>0.18227070000000001</v>
      </c>
      <c r="CR330">
        <v>0.14313110000000001</v>
      </c>
      <c r="CS330">
        <v>4.0172399999999997E-2</v>
      </c>
      <c r="CT330">
        <v>-4.6171499999999997E-2</v>
      </c>
      <c r="CU330">
        <v>6.7170400000000005E-2</v>
      </c>
      <c r="CV330">
        <v>-6.2207699999999998E-2</v>
      </c>
      <c r="CW330">
        <v>-7.8814899999999993E-2</v>
      </c>
      <c r="CX330">
        <v>-3.6145099999999999E-2</v>
      </c>
      <c r="CY330">
        <v>5.67994E-2</v>
      </c>
      <c r="CZ330">
        <v>3.4904600000000001E-2</v>
      </c>
      <c r="DA330">
        <v>6.0780300000000002E-2</v>
      </c>
      <c r="DB330">
        <v>1.8723099999999999E-2</v>
      </c>
      <c r="DC330">
        <v>2.6734899999999999E-2</v>
      </c>
      <c r="DD330">
        <v>7.3713000000000001E-2</v>
      </c>
      <c r="DE330">
        <v>7.2643200000000005E-2</v>
      </c>
      <c r="DF330">
        <v>0.1124777</v>
      </c>
      <c r="DG330">
        <v>0.127058</v>
      </c>
      <c r="DH330">
        <v>0.1321755</v>
      </c>
      <c r="DI330">
        <v>0.13186320000000001</v>
      </c>
      <c r="DJ330">
        <v>0.20682429999999999</v>
      </c>
      <c r="DK330">
        <v>0.2149549</v>
      </c>
      <c r="DL330">
        <v>0.1156692</v>
      </c>
      <c r="DM330">
        <v>0.27066829999999997</v>
      </c>
      <c r="DN330">
        <v>0.25512299999999999</v>
      </c>
      <c r="DO330">
        <v>0.22709470000000001</v>
      </c>
      <c r="DP330">
        <v>0.18755230000000001</v>
      </c>
      <c r="DQ330">
        <v>8.6216699999999993E-2</v>
      </c>
      <c r="DR330">
        <v>2.097E-4</v>
      </c>
      <c r="DS330">
        <v>0.114674</v>
      </c>
      <c r="DT330">
        <v>-8.9221000000000005E-3</v>
      </c>
      <c r="DU330">
        <v>-3.06156E-2</v>
      </c>
      <c r="DV330" s="74">
        <v>-6.5490000000000001E-3</v>
      </c>
      <c r="DW330">
        <v>9.2785999999999993E-2</v>
      </c>
      <c r="DX330">
        <v>6.82117E-2</v>
      </c>
      <c r="DY330">
        <v>8.5774400000000001E-2</v>
      </c>
      <c r="DZ330">
        <v>4.3524599999999997E-2</v>
      </c>
      <c r="EA330">
        <v>5.1517E-2</v>
      </c>
      <c r="EB330">
        <v>0.11229069999999999</v>
      </c>
      <c r="EC330">
        <v>0.1088819</v>
      </c>
      <c r="ED330">
        <v>0.15530920000000001</v>
      </c>
      <c r="EE330">
        <v>0.1724387</v>
      </c>
      <c r="EF330">
        <v>0.1987302</v>
      </c>
      <c r="EG330">
        <v>0.20728070000000001</v>
      </c>
      <c r="EH330">
        <v>0.27907739999999998</v>
      </c>
      <c r="EI330">
        <v>0.28359430000000002</v>
      </c>
      <c r="EJ330">
        <v>0.19055269999999999</v>
      </c>
      <c r="EK330">
        <v>0.34118979999999999</v>
      </c>
      <c r="EL330">
        <v>0.3231869</v>
      </c>
      <c r="EM330">
        <v>0.2918134</v>
      </c>
      <c r="EN330">
        <v>0.25168960000000001</v>
      </c>
      <c r="EO330">
        <v>0.15269740000000001</v>
      </c>
      <c r="EP330">
        <v>6.7176799999999995E-2</v>
      </c>
      <c r="EQ330">
        <v>0.18326149999999999</v>
      </c>
      <c r="ER330">
        <v>6.8013900000000002E-2</v>
      </c>
      <c r="ES330">
        <v>3.8976700000000003E-2</v>
      </c>
      <c r="ET330">
        <v>3.6183199999999999E-2</v>
      </c>
      <c r="EU330">
        <v>72</v>
      </c>
      <c r="EV330">
        <v>72</v>
      </c>
      <c r="EW330">
        <v>71</v>
      </c>
      <c r="EX330">
        <v>71</v>
      </c>
      <c r="EY330">
        <v>70</v>
      </c>
      <c r="EZ330">
        <v>68</v>
      </c>
      <c r="FA330">
        <v>68</v>
      </c>
      <c r="FB330">
        <v>69</v>
      </c>
      <c r="FC330">
        <v>74</v>
      </c>
      <c r="FD330">
        <v>81</v>
      </c>
      <c r="FE330">
        <v>85</v>
      </c>
      <c r="FF330">
        <v>85</v>
      </c>
      <c r="FG330">
        <v>88</v>
      </c>
      <c r="FH330">
        <v>87</v>
      </c>
      <c r="FI330">
        <v>84</v>
      </c>
      <c r="FJ330">
        <v>86</v>
      </c>
      <c r="FK330">
        <v>82</v>
      </c>
      <c r="FL330">
        <v>81</v>
      </c>
      <c r="FM330">
        <v>79</v>
      </c>
      <c r="FN330">
        <v>75</v>
      </c>
      <c r="FO330">
        <v>71</v>
      </c>
      <c r="FP330">
        <v>69</v>
      </c>
      <c r="FQ330">
        <v>69</v>
      </c>
      <c r="FR330">
        <v>69</v>
      </c>
      <c r="FS330">
        <v>1.1387560000000001</v>
      </c>
      <c r="FT330">
        <v>5.6032199999999997E-2</v>
      </c>
      <c r="FU330">
        <v>7.8233499999999997E-2</v>
      </c>
      <c r="FV330">
        <v>3.7352700000000003E-2</v>
      </c>
    </row>
    <row r="331" spans="1:178" x14ac:dyDescent="0.3">
      <c r="A331" t="s">
        <v>226</v>
      </c>
      <c r="B331" t="s">
        <v>0</v>
      </c>
      <c r="C331" t="s">
        <v>269</v>
      </c>
      <c r="D331" s="32" t="s">
        <v>243</v>
      </c>
      <c r="E331" t="s">
        <v>221</v>
      </c>
      <c r="F331">
        <v>320</v>
      </c>
      <c r="G331">
        <v>0.43298680000000001</v>
      </c>
      <c r="H331">
        <v>0.3550278</v>
      </c>
      <c r="I331">
        <v>0.27813680000000002</v>
      </c>
      <c r="J331">
        <v>0.2881823</v>
      </c>
      <c r="K331">
        <v>0.28390189999999998</v>
      </c>
      <c r="L331">
        <v>0.2697369</v>
      </c>
      <c r="M331">
        <v>0.33293420000000001</v>
      </c>
      <c r="N331">
        <v>0.25223630000000002</v>
      </c>
      <c r="O331">
        <v>4.7507899999999999E-2</v>
      </c>
      <c r="P331">
        <v>-0.17417940000000001</v>
      </c>
      <c r="Q331">
        <v>-0.20913599999999999</v>
      </c>
      <c r="R331">
        <v>-0.21687090000000001</v>
      </c>
      <c r="S331">
        <v>-0.14775530000000001</v>
      </c>
      <c r="T331">
        <v>-0.122567</v>
      </c>
      <c r="U331">
        <v>-9.5070299999999996E-2</v>
      </c>
      <c r="V331">
        <v>0.1427437</v>
      </c>
      <c r="W331">
        <v>0.34361659999999999</v>
      </c>
      <c r="X331">
        <v>0.70984630000000004</v>
      </c>
      <c r="Y331">
        <v>0.83075619999999994</v>
      </c>
      <c r="Z331">
        <v>0.84907140000000003</v>
      </c>
      <c r="AA331">
        <v>0.76497099999999996</v>
      </c>
      <c r="AB331">
        <v>0.68999140000000003</v>
      </c>
      <c r="AC331">
        <v>0.59001079999999995</v>
      </c>
      <c r="AD331">
        <v>0.50371250000000001</v>
      </c>
      <c r="AE331">
        <v>-0.1441441</v>
      </c>
      <c r="AF331">
        <v>-0.17245279999999999</v>
      </c>
      <c r="AG331">
        <v>-0.16199959999999999</v>
      </c>
      <c r="AH331">
        <v>-0.18231829999999999</v>
      </c>
      <c r="AI331">
        <v>-0.1651946</v>
      </c>
      <c r="AJ331">
        <v>-9.8781999999999995E-2</v>
      </c>
      <c r="AK331">
        <v>-0.10444059999999999</v>
      </c>
      <c r="AL331">
        <v>-0.1195456</v>
      </c>
      <c r="AM331">
        <v>-0.16135620000000001</v>
      </c>
      <c r="AN331">
        <v>-0.18383289999999999</v>
      </c>
      <c r="AO331">
        <v>-0.23617179999999999</v>
      </c>
      <c r="AP331">
        <v>-0.17013049999999999</v>
      </c>
      <c r="AQ331">
        <v>-0.1749436</v>
      </c>
      <c r="AR331">
        <v>-0.14255880000000001</v>
      </c>
      <c r="AS331">
        <v>-8.7641399999999994E-2</v>
      </c>
      <c r="AT331">
        <v>-9.68199E-2</v>
      </c>
      <c r="AU331">
        <v>-0.14752399999999999</v>
      </c>
      <c r="AV331">
        <v>-0.1349446</v>
      </c>
      <c r="AW331">
        <v>-0.13732739999999999</v>
      </c>
      <c r="AX331">
        <v>-0.11435480000000001</v>
      </c>
      <c r="AY331">
        <v>-0.16948640000000001</v>
      </c>
      <c r="AZ331">
        <v>-0.18641940000000001</v>
      </c>
      <c r="BA331">
        <v>-0.17089209999999999</v>
      </c>
      <c r="BB331">
        <v>-0.1615162</v>
      </c>
      <c r="BC331">
        <v>-0.1015846</v>
      </c>
      <c r="BD331">
        <v>-0.1341022</v>
      </c>
      <c r="BE331">
        <v>-0.1314457</v>
      </c>
      <c r="BF331">
        <v>-0.1512135</v>
      </c>
      <c r="BG331">
        <v>-0.13504369999999999</v>
      </c>
      <c r="BH331">
        <v>-7.4295799999999995E-2</v>
      </c>
      <c r="BI331">
        <v>-7.7757199999999999E-2</v>
      </c>
      <c r="BJ331">
        <v>-8.6589200000000005E-2</v>
      </c>
      <c r="BK331">
        <v>-0.11547159999999999</v>
      </c>
      <c r="BL331">
        <v>-0.12708369999999999</v>
      </c>
      <c r="BM331">
        <v>-0.16514789999999999</v>
      </c>
      <c r="BN331">
        <v>-0.1013252</v>
      </c>
      <c r="BO331">
        <v>-0.1098746</v>
      </c>
      <c r="BP331">
        <v>-7.5870699999999999E-2</v>
      </c>
      <c r="BQ331">
        <v>-2.60092E-2</v>
      </c>
      <c r="BR331">
        <v>-3.8419799999999997E-2</v>
      </c>
      <c r="BS331">
        <v>-8.5418499999999994E-2</v>
      </c>
      <c r="BT331">
        <v>-7.12174E-2</v>
      </c>
      <c r="BU331">
        <v>-7.8470799999999993E-2</v>
      </c>
      <c r="BV331">
        <v>-6.12848E-2</v>
      </c>
      <c r="BW331">
        <v>-0.1242028</v>
      </c>
      <c r="BX331">
        <v>-0.14694699999999999</v>
      </c>
      <c r="BY331">
        <v>-0.12774579999999999</v>
      </c>
      <c r="BZ331">
        <v>-0.1134261</v>
      </c>
      <c r="CA331">
        <v>-7.2108000000000005E-2</v>
      </c>
      <c r="CB331">
        <v>-0.1075406</v>
      </c>
      <c r="CC331">
        <v>-0.1102842</v>
      </c>
      <c r="CD331">
        <v>-0.12967029999999999</v>
      </c>
      <c r="CE331">
        <v>-0.11416129999999999</v>
      </c>
      <c r="CF331">
        <v>-5.73368E-2</v>
      </c>
      <c r="CG331">
        <v>-5.9276299999999997E-2</v>
      </c>
      <c r="CH331">
        <v>-6.3763700000000006E-2</v>
      </c>
      <c r="CI331">
        <v>-8.3692100000000005E-2</v>
      </c>
      <c r="CJ331">
        <v>-8.7779399999999994E-2</v>
      </c>
      <c r="CK331">
        <v>-0.115957</v>
      </c>
      <c r="CL331">
        <v>-5.3670900000000001E-2</v>
      </c>
      <c r="CM331">
        <v>-6.4807900000000002E-2</v>
      </c>
      <c r="CN331">
        <v>-2.9682699999999999E-2</v>
      </c>
      <c r="CO331">
        <v>1.66771E-2</v>
      </c>
      <c r="CP331">
        <v>2.0279E-3</v>
      </c>
      <c r="CQ331">
        <v>-4.2404400000000002E-2</v>
      </c>
      <c r="CR331">
        <v>-2.7080099999999999E-2</v>
      </c>
      <c r="CS331">
        <v>-3.7706900000000002E-2</v>
      </c>
      <c r="CT331">
        <v>-2.4528600000000001E-2</v>
      </c>
      <c r="CU331">
        <v>-9.2839599999999994E-2</v>
      </c>
      <c r="CV331">
        <v>-0.1196086</v>
      </c>
      <c r="CW331">
        <v>-9.7862900000000003E-2</v>
      </c>
      <c r="CX331">
        <v>-8.0119099999999999E-2</v>
      </c>
      <c r="CY331">
        <v>-4.26314E-2</v>
      </c>
      <c r="CZ331">
        <v>-8.0979099999999998E-2</v>
      </c>
      <c r="DA331">
        <v>-8.9122699999999999E-2</v>
      </c>
      <c r="DB331">
        <v>-0.10812720000000001</v>
      </c>
      <c r="DC331">
        <v>-9.3278799999999995E-2</v>
      </c>
      <c r="DD331">
        <v>-4.0377700000000002E-2</v>
      </c>
      <c r="DE331">
        <v>-4.0795499999999998E-2</v>
      </c>
      <c r="DF331">
        <v>-4.0938200000000001E-2</v>
      </c>
      <c r="DG331">
        <v>-5.1912600000000003E-2</v>
      </c>
      <c r="DH331">
        <v>-4.8474999999999997E-2</v>
      </c>
      <c r="DI331">
        <v>-6.6766099999999995E-2</v>
      </c>
      <c r="DJ331">
        <v>-6.0165000000000001E-3</v>
      </c>
      <c r="DK331">
        <v>-1.97413E-2</v>
      </c>
      <c r="DL331">
        <v>1.6505200000000001E-2</v>
      </c>
      <c r="DM331">
        <v>5.9363300000000001E-2</v>
      </c>
      <c r="DN331">
        <v>4.2475600000000002E-2</v>
      </c>
      <c r="DO331">
        <v>6.0959999999999996E-4</v>
      </c>
      <c r="DP331">
        <v>1.7057200000000002E-2</v>
      </c>
      <c r="DQ331">
        <v>3.0569999999999998E-3</v>
      </c>
      <c r="DR331">
        <v>1.22276E-2</v>
      </c>
      <c r="DS331">
        <v>-6.1476299999999998E-2</v>
      </c>
      <c r="DT331">
        <v>-9.2270199999999997E-2</v>
      </c>
      <c r="DU331">
        <v>-6.7979899999999996E-2</v>
      </c>
      <c r="DV331">
        <v>-4.6811999999999999E-2</v>
      </c>
      <c r="DW331">
        <v>-7.1799999999999997E-5</v>
      </c>
      <c r="DX331">
        <v>-4.2628399999999997E-2</v>
      </c>
      <c r="DY331">
        <v>-5.8568799999999997E-2</v>
      </c>
      <c r="DZ331">
        <v>-7.7022400000000005E-2</v>
      </c>
      <c r="EA331">
        <v>-6.3127900000000001E-2</v>
      </c>
      <c r="EB331">
        <v>-1.5891499999999999E-2</v>
      </c>
      <c r="EC331">
        <v>-1.4112E-2</v>
      </c>
      <c r="ED331">
        <v>-7.9819000000000001E-3</v>
      </c>
      <c r="EE331">
        <v>-6.0280000000000004E-3</v>
      </c>
      <c r="EF331">
        <v>8.2742000000000007E-3</v>
      </c>
      <c r="EG331">
        <v>4.2576999999999997E-3</v>
      </c>
      <c r="EH331">
        <v>6.2788700000000003E-2</v>
      </c>
      <c r="EI331">
        <v>4.5327800000000001E-2</v>
      </c>
      <c r="EJ331">
        <v>8.3193299999999998E-2</v>
      </c>
      <c r="EK331">
        <v>0.12099550000000001</v>
      </c>
      <c r="EL331">
        <v>0.1008757</v>
      </c>
      <c r="EM331">
        <v>6.2715099999999996E-2</v>
      </c>
      <c r="EN331">
        <v>8.0784499999999995E-2</v>
      </c>
      <c r="EO331">
        <v>6.1913599999999999E-2</v>
      </c>
      <c r="EP331">
        <v>6.52977E-2</v>
      </c>
      <c r="EQ331">
        <v>-1.61928E-2</v>
      </c>
      <c r="ER331">
        <v>-5.2797900000000002E-2</v>
      </c>
      <c r="ES331">
        <v>-2.48337E-2</v>
      </c>
      <c r="ET331">
        <v>1.2780999999999999E-3</v>
      </c>
      <c r="EU331">
        <v>69</v>
      </c>
      <c r="EV331">
        <v>71</v>
      </c>
      <c r="EW331">
        <v>68</v>
      </c>
      <c r="EX331">
        <v>70</v>
      </c>
      <c r="EY331">
        <v>68</v>
      </c>
      <c r="EZ331">
        <v>68</v>
      </c>
      <c r="FA331">
        <v>68</v>
      </c>
      <c r="FB331">
        <v>67</v>
      </c>
      <c r="FC331">
        <v>75</v>
      </c>
      <c r="FD331">
        <v>82</v>
      </c>
      <c r="FE331">
        <v>87</v>
      </c>
      <c r="FF331">
        <v>90</v>
      </c>
      <c r="FG331">
        <v>92</v>
      </c>
      <c r="FH331">
        <v>93</v>
      </c>
      <c r="FI331">
        <v>95</v>
      </c>
      <c r="FJ331">
        <v>93</v>
      </c>
      <c r="FK331">
        <v>89</v>
      </c>
      <c r="FL331">
        <v>88</v>
      </c>
      <c r="FM331">
        <v>85</v>
      </c>
      <c r="FN331">
        <v>80</v>
      </c>
      <c r="FO331">
        <v>74</v>
      </c>
      <c r="FP331">
        <v>72</v>
      </c>
      <c r="FQ331">
        <v>71</v>
      </c>
      <c r="FR331">
        <v>70</v>
      </c>
      <c r="FS331">
        <v>0.90960949999999996</v>
      </c>
      <c r="FT331">
        <v>4.0201099999999997E-2</v>
      </c>
      <c r="FU331">
        <v>6.8292599999999995E-2</v>
      </c>
      <c r="FV331">
        <v>3.9541E-2</v>
      </c>
    </row>
    <row r="332" spans="1:178" x14ac:dyDescent="0.3">
      <c r="A332" t="s">
        <v>226</v>
      </c>
      <c r="B332" t="s">
        <v>0</v>
      </c>
      <c r="C332" t="s">
        <v>269</v>
      </c>
      <c r="D332" s="32" t="s">
        <v>244</v>
      </c>
      <c r="E332" t="s">
        <v>219</v>
      </c>
      <c r="F332">
        <v>539</v>
      </c>
      <c r="G332">
        <v>0.50763760000000002</v>
      </c>
      <c r="H332">
        <v>0.45482430000000001</v>
      </c>
      <c r="I332">
        <v>0.38637519999999997</v>
      </c>
      <c r="J332">
        <v>0.38631260000000001</v>
      </c>
      <c r="K332">
        <v>0.40403430000000001</v>
      </c>
      <c r="L332">
        <v>0.46945320000000001</v>
      </c>
      <c r="M332">
        <v>0.46755679999999999</v>
      </c>
      <c r="N332">
        <v>0.17082359999999999</v>
      </c>
      <c r="O332">
        <v>-1.4606299999999999E-2</v>
      </c>
      <c r="P332">
        <v>4.7576100000000003E-2</v>
      </c>
      <c r="Q332">
        <v>0.2524943</v>
      </c>
      <c r="R332">
        <v>0.2175213</v>
      </c>
      <c r="S332">
        <v>0.41208460000000002</v>
      </c>
      <c r="T332">
        <v>0.65003109999999997</v>
      </c>
      <c r="U332">
        <v>0.70672749999999995</v>
      </c>
      <c r="V332">
        <v>0.73694360000000003</v>
      </c>
      <c r="W332">
        <v>0.83055230000000002</v>
      </c>
      <c r="X332">
        <v>0.98777820000000005</v>
      </c>
      <c r="Y332">
        <v>1.0366759999999999</v>
      </c>
      <c r="Z332">
        <v>0.88352779999999997</v>
      </c>
      <c r="AA332">
        <v>0.8548713</v>
      </c>
      <c r="AB332">
        <v>0.71194139999999995</v>
      </c>
      <c r="AC332">
        <v>0.69437530000000003</v>
      </c>
      <c r="AD332">
        <v>0.54844320000000002</v>
      </c>
      <c r="AE332">
        <v>-0.1391877</v>
      </c>
      <c r="AF332">
        <v>-0.16315499999999999</v>
      </c>
      <c r="AG332">
        <v>-0.14733470000000001</v>
      </c>
      <c r="AH332">
        <v>-0.1385914</v>
      </c>
      <c r="AI332">
        <v>-0.12669250000000001</v>
      </c>
      <c r="AJ332">
        <v>-0.1237815</v>
      </c>
      <c r="AK332">
        <v>-0.14884729999999999</v>
      </c>
      <c r="AL332">
        <v>-0.1787301</v>
      </c>
      <c r="AM332">
        <v>-0.20788909999999999</v>
      </c>
      <c r="AN332">
        <v>-0.17657329999999999</v>
      </c>
      <c r="AO332">
        <v>-0.2146825</v>
      </c>
      <c r="AP332">
        <v>-0.21041070000000001</v>
      </c>
      <c r="AQ332">
        <v>-0.1989175</v>
      </c>
      <c r="AR332">
        <v>-0.1829713</v>
      </c>
      <c r="AS332">
        <v>-0.1502753</v>
      </c>
      <c r="AT332">
        <v>-0.1239866</v>
      </c>
      <c r="AU332">
        <v>-0.22961390000000001</v>
      </c>
      <c r="AV332">
        <v>-0.14993890000000001</v>
      </c>
      <c r="AW332">
        <v>-0.14949129999999999</v>
      </c>
      <c r="AX332">
        <v>-0.1686783</v>
      </c>
      <c r="AY332">
        <v>-0.1695411</v>
      </c>
      <c r="AZ332">
        <v>-0.2280267</v>
      </c>
      <c r="BA332">
        <v>-0.13140299999999999</v>
      </c>
      <c r="BB332">
        <v>-0.1171161</v>
      </c>
      <c r="BC332">
        <v>-9.5258099999999998E-2</v>
      </c>
      <c r="BD332">
        <v>-0.11780309999999999</v>
      </c>
      <c r="BE332">
        <v>-0.1128117</v>
      </c>
      <c r="BF332">
        <v>-0.1068056</v>
      </c>
      <c r="BG332">
        <v>-9.3675099999999997E-2</v>
      </c>
      <c r="BH332">
        <v>-8.8503299999999993E-2</v>
      </c>
      <c r="BI332">
        <v>-0.1124642</v>
      </c>
      <c r="BJ332">
        <v>-0.14368359999999999</v>
      </c>
      <c r="BK332">
        <v>-0.15828400000000001</v>
      </c>
      <c r="BL332">
        <v>-0.1185421</v>
      </c>
      <c r="BM332">
        <v>-0.1393684</v>
      </c>
      <c r="BN332">
        <v>-0.1300849</v>
      </c>
      <c r="BO332">
        <v>-0.11706030000000001</v>
      </c>
      <c r="BP332">
        <v>-0.1088379</v>
      </c>
      <c r="BQ332">
        <v>-9.0416899999999994E-2</v>
      </c>
      <c r="BR332">
        <v>-7.1438299999999996E-2</v>
      </c>
      <c r="BS332">
        <v>-0.1770774</v>
      </c>
      <c r="BT332">
        <v>-0.102947</v>
      </c>
      <c r="BU332">
        <v>-9.1543100000000002E-2</v>
      </c>
      <c r="BV332">
        <v>-0.11385960000000001</v>
      </c>
      <c r="BW332">
        <v>-0.114553</v>
      </c>
      <c r="BX332">
        <v>-0.17791009999999999</v>
      </c>
      <c r="BY332">
        <v>-8.7501300000000004E-2</v>
      </c>
      <c r="BZ332">
        <v>-7.3443599999999998E-2</v>
      </c>
      <c r="CA332">
        <v>-6.4832500000000001E-2</v>
      </c>
      <c r="CB332">
        <v>-8.63926E-2</v>
      </c>
      <c r="CC332">
        <v>-8.8901099999999997E-2</v>
      </c>
      <c r="CD332">
        <v>-8.47908E-2</v>
      </c>
      <c r="CE332">
        <v>-7.0807300000000004E-2</v>
      </c>
      <c r="CF332">
        <v>-6.4069799999999996E-2</v>
      </c>
      <c r="CG332">
        <v>-8.7265400000000007E-2</v>
      </c>
      <c r="CH332">
        <v>-0.1194105</v>
      </c>
      <c r="CI332">
        <v>-0.1239276</v>
      </c>
      <c r="CJ332">
        <v>-7.83499E-2</v>
      </c>
      <c r="CK332">
        <v>-8.7206099999999995E-2</v>
      </c>
      <c r="CL332">
        <v>-7.4451500000000004E-2</v>
      </c>
      <c r="CM332">
        <v>-6.0366299999999998E-2</v>
      </c>
      <c r="CN332">
        <v>-5.7493299999999997E-2</v>
      </c>
      <c r="CO332">
        <v>-4.8959200000000001E-2</v>
      </c>
      <c r="CP332">
        <v>-3.5043400000000002E-2</v>
      </c>
      <c r="CQ332">
        <v>-0.1406908</v>
      </c>
      <c r="CR332">
        <v>-7.0400500000000005E-2</v>
      </c>
      <c r="CS332">
        <v>-5.14084E-2</v>
      </c>
      <c r="CT332">
        <v>-7.5892200000000007E-2</v>
      </c>
      <c r="CU332">
        <v>-7.6468499999999995E-2</v>
      </c>
      <c r="CV332">
        <v>-0.1431994</v>
      </c>
      <c r="CW332">
        <v>-5.7095E-2</v>
      </c>
      <c r="CX332">
        <v>-4.3196199999999997E-2</v>
      </c>
      <c r="CY332">
        <v>-3.4407E-2</v>
      </c>
      <c r="CZ332">
        <v>-5.4982000000000003E-2</v>
      </c>
      <c r="DA332">
        <v>-6.4990500000000007E-2</v>
      </c>
      <c r="DB332">
        <v>-6.2775999999999998E-2</v>
      </c>
      <c r="DC332">
        <v>-4.7939500000000003E-2</v>
      </c>
      <c r="DD332">
        <v>-3.9636299999999999E-2</v>
      </c>
      <c r="DE332">
        <v>-6.20666E-2</v>
      </c>
      <c r="DF332">
        <v>-9.51375E-2</v>
      </c>
      <c r="DG332">
        <v>-8.9571300000000006E-2</v>
      </c>
      <c r="DH332">
        <v>-3.8157700000000003E-2</v>
      </c>
      <c r="DI332">
        <v>-3.50438E-2</v>
      </c>
      <c r="DJ332">
        <v>-1.8818100000000001E-2</v>
      </c>
      <c r="DK332">
        <v>-3.6722999999999999E-3</v>
      </c>
      <c r="DL332">
        <v>-6.1488000000000003E-3</v>
      </c>
      <c r="DM332">
        <v>-7.5015000000000004E-3</v>
      </c>
      <c r="DN332">
        <v>1.3514E-3</v>
      </c>
      <c r="DO332">
        <v>-0.1043043</v>
      </c>
      <c r="DP332">
        <v>-3.7854100000000002E-2</v>
      </c>
      <c r="DQ332">
        <v>-1.12736E-2</v>
      </c>
      <c r="DR332">
        <v>-3.7924899999999998E-2</v>
      </c>
      <c r="DS332">
        <v>-3.8384000000000001E-2</v>
      </c>
      <c r="DT332">
        <v>-0.1084888</v>
      </c>
      <c r="DU332">
        <v>-2.6688799999999999E-2</v>
      </c>
      <c r="DV332">
        <v>-1.29488E-2</v>
      </c>
      <c r="DW332">
        <v>9.5227000000000003E-3</v>
      </c>
      <c r="DX332">
        <v>-9.6302000000000002E-3</v>
      </c>
      <c r="DY332">
        <v>-3.0467399999999999E-2</v>
      </c>
      <c r="DZ332">
        <v>-3.0990199999999999E-2</v>
      </c>
      <c r="EA332">
        <v>-1.4922100000000001E-2</v>
      </c>
      <c r="EB332">
        <v>-4.3581999999999996E-3</v>
      </c>
      <c r="EC332">
        <v>-2.5683600000000001E-2</v>
      </c>
      <c r="ED332">
        <v>-6.0090999999999999E-2</v>
      </c>
      <c r="EE332">
        <v>-3.99662E-2</v>
      </c>
      <c r="EF332">
        <v>1.9873399999999999E-2</v>
      </c>
      <c r="EG332">
        <v>4.0270199999999999E-2</v>
      </c>
      <c r="EH332">
        <v>6.1507699999999998E-2</v>
      </c>
      <c r="EI332">
        <v>7.8184900000000002E-2</v>
      </c>
      <c r="EJ332">
        <v>6.7984600000000006E-2</v>
      </c>
      <c r="EK332">
        <v>5.2356899999999998E-2</v>
      </c>
      <c r="EL332">
        <v>5.3899700000000002E-2</v>
      </c>
      <c r="EM332">
        <v>-5.1767800000000003E-2</v>
      </c>
      <c r="EN332">
        <v>9.1378999999999991E-3</v>
      </c>
      <c r="EO332">
        <v>4.6674599999999997E-2</v>
      </c>
      <c r="EP332">
        <v>1.68939E-2</v>
      </c>
      <c r="EQ332">
        <v>1.6604000000000001E-2</v>
      </c>
      <c r="ER332">
        <v>-5.8372100000000003E-2</v>
      </c>
      <c r="ES332">
        <v>1.72129E-2</v>
      </c>
      <c r="ET332">
        <v>3.07236E-2</v>
      </c>
      <c r="EU332">
        <v>41.645159999999997</v>
      </c>
      <c r="EV332">
        <v>39.25806</v>
      </c>
      <c r="EW332">
        <v>39.25806</v>
      </c>
      <c r="EX332">
        <v>38.419350000000001</v>
      </c>
      <c r="EY332">
        <v>39.645159999999997</v>
      </c>
      <c r="EZ332">
        <v>39.419350000000001</v>
      </c>
      <c r="FA332">
        <v>37.806449999999998</v>
      </c>
      <c r="FB332">
        <v>37.87097</v>
      </c>
      <c r="FC332">
        <v>45.483870000000003</v>
      </c>
      <c r="FD332">
        <v>57.161290000000001</v>
      </c>
      <c r="FE332">
        <v>58.548389999999998</v>
      </c>
      <c r="FF332">
        <v>59.935479999999998</v>
      </c>
      <c r="FG332">
        <v>60.548389999999998</v>
      </c>
      <c r="FH332">
        <v>60.935479999999998</v>
      </c>
      <c r="FI332">
        <v>52.322580000000002</v>
      </c>
      <c r="FJ332">
        <v>51.322580000000002</v>
      </c>
      <c r="FK332">
        <v>51.935479999999998</v>
      </c>
      <c r="FL332">
        <v>52.322580000000002</v>
      </c>
      <c r="FM332">
        <v>52.935479999999998</v>
      </c>
      <c r="FN332">
        <v>53.548389999999998</v>
      </c>
      <c r="FO332">
        <v>52.548389999999998</v>
      </c>
      <c r="FP332">
        <v>52.322580000000002</v>
      </c>
      <c r="FQ332">
        <v>53.322580000000002</v>
      </c>
      <c r="FR332">
        <v>55.548389999999998</v>
      </c>
      <c r="FS332">
        <v>0.92644680000000001</v>
      </c>
      <c r="FT332">
        <v>5.1715499999999998E-2</v>
      </c>
      <c r="FU332">
        <v>6.2950500000000006E-2</v>
      </c>
      <c r="FV332">
        <v>3.8408299999999999E-2</v>
      </c>
    </row>
    <row r="333" spans="1:178" x14ac:dyDescent="0.3">
      <c r="A333" t="s">
        <v>226</v>
      </c>
      <c r="B333" t="s">
        <v>0</v>
      </c>
      <c r="C333" t="s">
        <v>269</v>
      </c>
      <c r="D333" s="32" t="s">
        <v>244</v>
      </c>
      <c r="E333" t="s">
        <v>220</v>
      </c>
      <c r="F333">
        <v>259</v>
      </c>
      <c r="G333">
        <v>0.2897035</v>
      </c>
      <c r="H333">
        <v>0.24180460000000001</v>
      </c>
      <c r="I333">
        <v>0.20353499999999999</v>
      </c>
      <c r="J333">
        <v>0.2044908</v>
      </c>
      <c r="K333">
        <v>0.21395500000000001</v>
      </c>
      <c r="L333">
        <v>0.2734123</v>
      </c>
      <c r="M333">
        <v>0.25593349999999998</v>
      </c>
      <c r="N333">
        <v>9.5744700000000002E-2</v>
      </c>
      <c r="O333">
        <v>4.31244E-2</v>
      </c>
      <c r="P333">
        <v>0.12535540000000001</v>
      </c>
      <c r="Q333">
        <v>0.15315960000000001</v>
      </c>
      <c r="R333">
        <v>0.13336609999999999</v>
      </c>
      <c r="S333">
        <v>0.24885170000000001</v>
      </c>
      <c r="T333">
        <v>0.33433040000000003</v>
      </c>
      <c r="U333">
        <v>0.34234100000000001</v>
      </c>
      <c r="V333">
        <v>0.37309039999999999</v>
      </c>
      <c r="W333">
        <v>0.40368540000000003</v>
      </c>
      <c r="X333">
        <v>0.46752969999999999</v>
      </c>
      <c r="Y333">
        <v>0.54158039999999996</v>
      </c>
      <c r="Z333">
        <v>0.49383850000000001</v>
      </c>
      <c r="AA333">
        <v>0.48885240000000002</v>
      </c>
      <c r="AB333">
        <v>0.33018229999999998</v>
      </c>
      <c r="AC333">
        <v>0.34643429999999997</v>
      </c>
      <c r="AD333">
        <v>0.25634040000000002</v>
      </c>
      <c r="AE333">
        <v>-0.1079241</v>
      </c>
      <c r="AF333">
        <v>-7.8480499999999995E-2</v>
      </c>
      <c r="AG333">
        <v>-5.9772100000000002E-2</v>
      </c>
      <c r="AH333">
        <v>-5.5981900000000001E-2</v>
      </c>
      <c r="AI333">
        <v>-6.2654399999999999E-2</v>
      </c>
      <c r="AJ333">
        <v>-7.6147300000000001E-2</v>
      </c>
      <c r="AK333">
        <v>-8.2654099999999994E-2</v>
      </c>
      <c r="AL333">
        <v>-0.115942</v>
      </c>
      <c r="AM333">
        <v>-0.12511720000000001</v>
      </c>
      <c r="AN333">
        <v>-0.13366439999999999</v>
      </c>
      <c r="AO333">
        <v>-0.14158280000000001</v>
      </c>
      <c r="AP333">
        <v>-0.1043239</v>
      </c>
      <c r="AQ333">
        <v>-0.1047932</v>
      </c>
      <c r="AR333">
        <v>-8.1737400000000002E-2</v>
      </c>
      <c r="AS333">
        <v>-7.9855599999999999E-2</v>
      </c>
      <c r="AT333">
        <v>-6.8612300000000001E-2</v>
      </c>
      <c r="AU333">
        <v>-0.18901370000000001</v>
      </c>
      <c r="AV333">
        <v>-0.14301700000000001</v>
      </c>
      <c r="AW333">
        <v>-0.1302239</v>
      </c>
      <c r="AX333">
        <v>-0.1158547</v>
      </c>
      <c r="AY333">
        <v>-0.1134114</v>
      </c>
      <c r="AZ333">
        <v>-0.1990025</v>
      </c>
      <c r="BA333">
        <v>-0.12842319999999999</v>
      </c>
      <c r="BB333">
        <v>-0.10994139999999999</v>
      </c>
      <c r="BC333">
        <v>-7.6518199999999995E-2</v>
      </c>
      <c r="BD333">
        <v>-5.3685400000000001E-2</v>
      </c>
      <c r="BE333">
        <v>-4.0522799999999998E-2</v>
      </c>
      <c r="BF333">
        <v>-3.6972600000000001E-2</v>
      </c>
      <c r="BG333">
        <v>-4.1985599999999998E-2</v>
      </c>
      <c r="BH333">
        <v>-5.0793100000000001E-2</v>
      </c>
      <c r="BI333">
        <v>-6.0307399999999997E-2</v>
      </c>
      <c r="BJ333">
        <v>-9.1390299999999994E-2</v>
      </c>
      <c r="BK333">
        <v>-9.0815699999999999E-2</v>
      </c>
      <c r="BL333">
        <v>-8.6471699999999999E-2</v>
      </c>
      <c r="BM333">
        <v>-7.1372199999999997E-2</v>
      </c>
      <c r="BN333">
        <v>-3.9894300000000001E-2</v>
      </c>
      <c r="BO333">
        <v>-3.9854399999999998E-2</v>
      </c>
      <c r="BP333">
        <v>-2.1425199999999998E-2</v>
      </c>
      <c r="BQ333">
        <v>-2.8674000000000002E-2</v>
      </c>
      <c r="BR333">
        <v>-1.76697E-2</v>
      </c>
      <c r="BS333">
        <v>-0.14070469999999999</v>
      </c>
      <c r="BT333">
        <v>-9.9624799999999999E-2</v>
      </c>
      <c r="BU333">
        <v>-8.1020900000000007E-2</v>
      </c>
      <c r="BV333">
        <v>-6.43595E-2</v>
      </c>
      <c r="BW333">
        <v>-5.69968E-2</v>
      </c>
      <c r="BX333">
        <v>-0.15165310000000001</v>
      </c>
      <c r="BY333">
        <v>-8.5659200000000005E-2</v>
      </c>
      <c r="BZ333">
        <v>-7.9776399999999997E-2</v>
      </c>
      <c r="CA333">
        <v>-5.4766599999999999E-2</v>
      </c>
      <c r="CB333">
        <v>-3.65124E-2</v>
      </c>
      <c r="CC333">
        <v>-2.7190800000000001E-2</v>
      </c>
      <c r="CD333">
        <v>-2.3806899999999999E-2</v>
      </c>
      <c r="CE333">
        <v>-2.7670400000000001E-2</v>
      </c>
      <c r="CF333">
        <v>-3.3232900000000003E-2</v>
      </c>
      <c r="CG333">
        <v>-4.4830200000000001E-2</v>
      </c>
      <c r="CH333">
        <v>-7.4385900000000005E-2</v>
      </c>
      <c r="CI333">
        <v>-6.7058499999999993E-2</v>
      </c>
      <c r="CJ333">
        <v>-5.3786300000000002E-2</v>
      </c>
      <c r="CK333">
        <v>-2.2744500000000001E-2</v>
      </c>
      <c r="CL333">
        <v>4.7293999999999999E-3</v>
      </c>
      <c r="CM333">
        <v>5.1219000000000004E-3</v>
      </c>
      <c r="CN333">
        <v>2.0346800000000002E-2</v>
      </c>
      <c r="CO333">
        <v>6.7740999999999999E-3</v>
      </c>
      <c r="CP333">
        <v>1.7612900000000001E-2</v>
      </c>
      <c r="CQ333">
        <v>-0.10724599999999999</v>
      </c>
      <c r="CR333">
        <v>-6.9571499999999994E-2</v>
      </c>
      <c r="CS333">
        <v>-4.6943100000000001E-2</v>
      </c>
      <c r="CT333">
        <v>-2.8694000000000001E-2</v>
      </c>
      <c r="CU333">
        <v>-1.7924300000000001E-2</v>
      </c>
      <c r="CV333">
        <v>-0.11885900000000001</v>
      </c>
      <c r="CW333">
        <v>-5.6040899999999998E-2</v>
      </c>
      <c r="CX333">
        <v>-5.8884199999999998E-2</v>
      </c>
      <c r="CY333">
        <v>-3.30149E-2</v>
      </c>
      <c r="CZ333">
        <v>-1.93394E-2</v>
      </c>
      <c r="DA333">
        <v>-1.3858799999999999E-2</v>
      </c>
      <c r="DB333">
        <v>-1.0641100000000001E-2</v>
      </c>
      <c r="DC333">
        <v>-1.3355300000000001E-2</v>
      </c>
      <c r="DD333">
        <v>-1.5672599999999998E-2</v>
      </c>
      <c r="DE333">
        <v>-2.9353000000000001E-2</v>
      </c>
      <c r="DF333">
        <v>-5.7381500000000002E-2</v>
      </c>
      <c r="DG333">
        <v>-4.3301399999999997E-2</v>
      </c>
      <c r="DH333">
        <v>-2.1100799999999999E-2</v>
      </c>
      <c r="DI333">
        <v>2.5883099999999999E-2</v>
      </c>
      <c r="DJ333">
        <v>4.9353099999999997E-2</v>
      </c>
      <c r="DK333">
        <v>5.0098299999999998E-2</v>
      </c>
      <c r="DL333">
        <v>6.2118800000000002E-2</v>
      </c>
      <c r="DM333">
        <v>4.2222299999999997E-2</v>
      </c>
      <c r="DN333">
        <v>5.2895600000000001E-2</v>
      </c>
      <c r="DO333">
        <v>-7.3787400000000003E-2</v>
      </c>
      <c r="DP333">
        <v>-3.9518200000000003E-2</v>
      </c>
      <c r="DQ333">
        <v>-1.28653E-2</v>
      </c>
      <c r="DR333">
        <v>6.9714E-3</v>
      </c>
      <c r="DS333">
        <v>2.1148299999999998E-2</v>
      </c>
      <c r="DT333">
        <v>-8.60649E-2</v>
      </c>
      <c r="DU333">
        <v>-2.64227E-2</v>
      </c>
      <c r="DV333">
        <v>-3.7991999999999998E-2</v>
      </c>
      <c r="DW333">
        <v>-1.609E-3</v>
      </c>
      <c r="DX333">
        <v>5.4555999999999997E-3</v>
      </c>
      <c r="DY333">
        <v>5.3905000000000003E-3</v>
      </c>
      <c r="DZ333">
        <v>8.3680999999999998E-3</v>
      </c>
      <c r="EA333">
        <v>7.3134999999999997E-3</v>
      </c>
      <c r="EB333">
        <v>9.6814999999999991E-3</v>
      </c>
      <c r="EC333">
        <v>-7.0064000000000003E-3</v>
      </c>
      <c r="ED333">
        <v>-3.2829799999999999E-2</v>
      </c>
      <c r="EE333">
        <v>-8.9998000000000005E-3</v>
      </c>
      <c r="EF333">
        <v>2.6091900000000001E-2</v>
      </c>
      <c r="EG333">
        <v>9.6093799999999993E-2</v>
      </c>
      <c r="EH333">
        <v>0.1137827</v>
      </c>
      <c r="EI333">
        <v>0.1150371</v>
      </c>
      <c r="EJ333">
        <v>0.122431</v>
      </c>
      <c r="EK333">
        <v>9.3403899999999998E-2</v>
      </c>
      <c r="EL333">
        <v>0.1038381</v>
      </c>
      <c r="EM333">
        <v>-2.5478399999999998E-2</v>
      </c>
      <c r="EN333">
        <v>3.8739E-3</v>
      </c>
      <c r="EO333">
        <v>3.6337700000000001E-2</v>
      </c>
      <c r="EP333">
        <v>5.8466700000000003E-2</v>
      </c>
      <c r="EQ333">
        <v>7.7562900000000004E-2</v>
      </c>
      <c r="ER333">
        <v>-3.8715399999999997E-2</v>
      </c>
      <c r="ES333">
        <v>1.63413E-2</v>
      </c>
      <c r="ET333">
        <v>-7.8270000000000006E-3</v>
      </c>
      <c r="EU333">
        <v>49</v>
      </c>
      <c r="EV333">
        <v>46</v>
      </c>
      <c r="EW333">
        <v>46</v>
      </c>
      <c r="EX333">
        <v>47</v>
      </c>
      <c r="EY333">
        <v>47</v>
      </c>
      <c r="EZ333">
        <v>48</v>
      </c>
      <c r="FA333">
        <v>47</v>
      </c>
      <c r="FB333">
        <v>44</v>
      </c>
      <c r="FC333">
        <v>51</v>
      </c>
      <c r="FD333">
        <v>59</v>
      </c>
      <c r="FE333">
        <v>61</v>
      </c>
      <c r="FF333">
        <v>63</v>
      </c>
      <c r="FG333">
        <v>63</v>
      </c>
      <c r="FH333">
        <v>64</v>
      </c>
      <c r="FI333">
        <v>56</v>
      </c>
      <c r="FJ333">
        <v>55</v>
      </c>
      <c r="FK333">
        <v>55</v>
      </c>
      <c r="FL333">
        <v>56</v>
      </c>
      <c r="FM333">
        <v>56</v>
      </c>
      <c r="FN333">
        <v>56</v>
      </c>
      <c r="FO333">
        <v>55</v>
      </c>
      <c r="FP333">
        <v>56</v>
      </c>
      <c r="FQ333">
        <v>57</v>
      </c>
      <c r="FR333">
        <v>58</v>
      </c>
      <c r="FS333">
        <v>0.80783839999999996</v>
      </c>
      <c r="FT333">
        <v>4.6676799999999997E-2</v>
      </c>
      <c r="FU333">
        <v>5.9414700000000001E-2</v>
      </c>
      <c r="FV333">
        <v>2.8040800000000001E-2</v>
      </c>
    </row>
    <row r="334" spans="1:178" x14ac:dyDescent="0.3">
      <c r="A334" t="s">
        <v>226</v>
      </c>
      <c r="B334" t="s">
        <v>0</v>
      </c>
      <c r="C334" t="s">
        <v>269</v>
      </c>
      <c r="D334" s="32" t="s">
        <v>244</v>
      </c>
      <c r="E334" t="s">
        <v>221</v>
      </c>
      <c r="F334">
        <v>280</v>
      </c>
      <c r="G334">
        <v>0.2261446</v>
      </c>
      <c r="H334">
        <v>0.21755569999999999</v>
      </c>
      <c r="I334">
        <v>0.188278</v>
      </c>
      <c r="J334">
        <v>0.18741469999999999</v>
      </c>
      <c r="K334">
        <v>0.19462740000000001</v>
      </c>
      <c r="L334">
        <v>0.20727889999999999</v>
      </c>
      <c r="M334">
        <v>0.2117417</v>
      </c>
      <c r="N334">
        <v>8.2072699999999998E-2</v>
      </c>
      <c r="O334">
        <v>-3.5966900000000003E-2</v>
      </c>
      <c r="P334">
        <v>-4.28399E-2</v>
      </c>
      <c r="Q334">
        <v>0.1103113</v>
      </c>
      <c r="R334">
        <v>0.10395989999999999</v>
      </c>
      <c r="S334">
        <v>0.19882630000000001</v>
      </c>
      <c r="T334">
        <v>0.33657609999999999</v>
      </c>
      <c r="U334">
        <v>0.37966250000000001</v>
      </c>
      <c r="V334">
        <v>0.36491220000000002</v>
      </c>
      <c r="W334">
        <v>0.42910549999999997</v>
      </c>
      <c r="X334">
        <v>0.51156349999999995</v>
      </c>
      <c r="Y334">
        <v>0.51841930000000003</v>
      </c>
      <c r="Z334">
        <v>0.41090949999999998</v>
      </c>
      <c r="AA334">
        <v>0.40095769999999997</v>
      </c>
      <c r="AB334">
        <v>0.3888259</v>
      </c>
      <c r="AC334">
        <v>0.35743279999999999</v>
      </c>
      <c r="AD334">
        <v>0.29319099999999998</v>
      </c>
      <c r="AE334">
        <v>-8.00482E-2</v>
      </c>
      <c r="AF334">
        <v>-0.1132374</v>
      </c>
      <c r="AG334">
        <v>-9.9444099999999994E-2</v>
      </c>
      <c r="AH334">
        <v>-9.3484100000000001E-2</v>
      </c>
      <c r="AI334">
        <v>-8.1653699999999996E-2</v>
      </c>
      <c r="AJ334">
        <v>-7.7984999999999999E-2</v>
      </c>
      <c r="AK334">
        <v>-9.6961500000000006E-2</v>
      </c>
      <c r="AL334">
        <v>-8.7452500000000002E-2</v>
      </c>
      <c r="AM334">
        <v>-0.1085855</v>
      </c>
      <c r="AN334">
        <v>-8.7587700000000004E-2</v>
      </c>
      <c r="AO334">
        <v>-0.12619420000000001</v>
      </c>
      <c r="AP334">
        <v>-0.1395527</v>
      </c>
      <c r="AQ334">
        <v>-0.12029910000000001</v>
      </c>
      <c r="AR334">
        <v>-0.1258292</v>
      </c>
      <c r="AS334">
        <v>-9.3159500000000006E-2</v>
      </c>
      <c r="AT334">
        <v>-9.6677200000000005E-2</v>
      </c>
      <c r="AU334">
        <v>-9.65173E-2</v>
      </c>
      <c r="AV334">
        <v>-6.02976E-2</v>
      </c>
      <c r="AW334">
        <v>-6.1552299999999997E-2</v>
      </c>
      <c r="AX334">
        <v>-9.9162899999999998E-2</v>
      </c>
      <c r="AY334">
        <v>-9.0490600000000004E-2</v>
      </c>
      <c r="AZ334">
        <v>-7.7755299999999999E-2</v>
      </c>
      <c r="BA334">
        <v>-4.3730699999999997E-2</v>
      </c>
      <c r="BB334">
        <v>-4.99555E-2</v>
      </c>
      <c r="BC334">
        <v>-4.6855300000000003E-2</v>
      </c>
      <c r="BD334">
        <v>-7.6546100000000006E-2</v>
      </c>
      <c r="BE334">
        <v>-7.4377700000000005E-2</v>
      </c>
      <c r="BF334">
        <v>-7.1338799999999994E-2</v>
      </c>
      <c r="BG334">
        <v>-5.8732199999999998E-2</v>
      </c>
      <c r="BH334">
        <v>-5.2912500000000001E-2</v>
      </c>
      <c r="BI334">
        <v>-7.1079100000000006E-2</v>
      </c>
      <c r="BJ334">
        <v>-6.4001199999999994E-2</v>
      </c>
      <c r="BK334">
        <v>-7.5977500000000003E-2</v>
      </c>
      <c r="BL334">
        <v>-5.1943000000000003E-2</v>
      </c>
      <c r="BM334">
        <v>-8.5611800000000002E-2</v>
      </c>
      <c r="BN334">
        <v>-8.99982E-2</v>
      </c>
      <c r="BO334">
        <v>-7.0018800000000006E-2</v>
      </c>
      <c r="BP334">
        <v>-8.0271700000000001E-2</v>
      </c>
      <c r="BQ334">
        <v>-5.6858499999999999E-2</v>
      </c>
      <c r="BR334">
        <v>-6.7143099999999997E-2</v>
      </c>
      <c r="BS334">
        <v>-6.6220200000000007E-2</v>
      </c>
      <c r="BT334">
        <v>-3.5659000000000003E-2</v>
      </c>
      <c r="BU334">
        <v>-2.63538E-2</v>
      </c>
      <c r="BV334">
        <v>-6.7452799999999993E-2</v>
      </c>
      <c r="BW334">
        <v>-6.2078399999999999E-2</v>
      </c>
      <c r="BX334">
        <v>-4.9168200000000002E-2</v>
      </c>
      <c r="BY334">
        <v>-2.0664100000000001E-2</v>
      </c>
      <c r="BZ334">
        <v>-1.63266E-2</v>
      </c>
      <c r="CA334" s="74">
        <v>-2.3865999999999998E-2</v>
      </c>
      <c r="CB334">
        <v>-5.11338E-2</v>
      </c>
      <c r="CC334">
        <v>-5.7016699999999997E-2</v>
      </c>
      <c r="CD334">
        <v>-5.6001000000000002E-2</v>
      </c>
      <c r="CE334">
        <v>-4.28568E-2</v>
      </c>
      <c r="CF334">
        <v>-3.55474E-2</v>
      </c>
      <c r="CG334">
        <v>-5.3152999999999999E-2</v>
      </c>
      <c r="CH334">
        <v>-4.77589E-2</v>
      </c>
      <c r="CI334">
        <v>-5.3393200000000002E-2</v>
      </c>
      <c r="CJ334">
        <v>-2.7255700000000001E-2</v>
      </c>
      <c r="CK334">
        <v>-5.75045E-2</v>
      </c>
      <c r="CL334">
        <v>-5.5676900000000001E-2</v>
      </c>
      <c r="CM334">
        <v>-3.5194799999999998E-2</v>
      </c>
      <c r="CN334">
        <v>-4.8718600000000001E-2</v>
      </c>
      <c r="CO334">
        <v>-3.1716399999999999E-2</v>
      </c>
      <c r="CP334">
        <v>-4.6687800000000002E-2</v>
      </c>
      <c r="CQ334">
        <v>-4.5236600000000002E-2</v>
      </c>
      <c r="CR334">
        <v>-1.8594400000000001E-2</v>
      </c>
      <c r="CS334">
        <v>-1.9754E-3</v>
      </c>
      <c r="CT334">
        <v>-4.5490500000000003E-2</v>
      </c>
      <c r="CU334">
        <v>-4.2400199999999999E-2</v>
      </c>
      <c r="CV334">
        <v>-2.93689E-2</v>
      </c>
      <c r="CW334">
        <v>-4.6883000000000003E-3</v>
      </c>
      <c r="CX334">
        <v>6.9645999999999996E-3</v>
      </c>
      <c r="CY334">
        <v>-8.7670000000000001E-4</v>
      </c>
      <c r="CZ334">
        <v>-2.5721500000000001E-2</v>
      </c>
      <c r="DA334">
        <v>-3.9655799999999998E-2</v>
      </c>
      <c r="DB334">
        <v>-4.0663299999999999E-2</v>
      </c>
      <c r="DC334">
        <v>-2.6981399999999999E-2</v>
      </c>
      <c r="DD334">
        <v>-1.8182299999999998E-2</v>
      </c>
      <c r="DE334">
        <v>-3.5226899999999998E-2</v>
      </c>
      <c r="DF334">
        <v>-3.1516599999999999E-2</v>
      </c>
      <c r="DG334">
        <v>-3.0809E-2</v>
      </c>
      <c r="DH334">
        <v>-2.5682999999999999E-3</v>
      </c>
      <c r="DI334">
        <v>-2.9397300000000001E-2</v>
      </c>
      <c r="DJ334">
        <v>-2.1355599999999999E-2</v>
      </c>
      <c r="DK334">
        <v>-3.7080000000000001E-4</v>
      </c>
      <c r="DL334">
        <v>-1.71656E-2</v>
      </c>
      <c r="DM334">
        <v>-6.5744000000000002E-3</v>
      </c>
      <c r="DN334">
        <v>-2.6232499999999999E-2</v>
      </c>
      <c r="DO334">
        <v>-2.4252900000000001E-2</v>
      </c>
      <c r="DP334">
        <v>-1.5296999999999999E-3</v>
      </c>
      <c r="DQ334">
        <v>2.24029E-2</v>
      </c>
      <c r="DR334">
        <v>-2.3528199999999999E-2</v>
      </c>
      <c r="DS334">
        <v>-2.2721999999999999E-2</v>
      </c>
      <c r="DT334">
        <v>-9.5694999999999999E-3</v>
      </c>
      <c r="DU334">
        <v>1.1287500000000001E-2</v>
      </c>
      <c r="DV334">
        <v>3.0255899999999999E-2</v>
      </c>
      <c r="DW334">
        <v>3.2316299999999999E-2</v>
      </c>
      <c r="DX334">
        <v>1.09698E-2</v>
      </c>
      <c r="DY334">
        <v>-1.4589299999999999E-2</v>
      </c>
      <c r="DZ334">
        <v>-1.8518E-2</v>
      </c>
      <c r="EA334">
        <v>-4.0599E-3</v>
      </c>
      <c r="EB334">
        <v>6.8900999999999997E-3</v>
      </c>
      <c r="EC334">
        <v>-9.3445000000000004E-3</v>
      </c>
      <c r="ED334">
        <v>-8.0652999999999992E-3</v>
      </c>
      <c r="EE334">
        <v>1.7991000000000001E-3</v>
      </c>
      <c r="EF334">
        <v>3.3076399999999999E-2</v>
      </c>
      <c r="EG334">
        <v>1.11851E-2</v>
      </c>
      <c r="EH334">
        <v>2.8198899999999999E-2</v>
      </c>
      <c r="EI334">
        <v>4.9909500000000002E-2</v>
      </c>
      <c r="EJ334">
        <v>2.8392000000000001E-2</v>
      </c>
      <c r="EK334">
        <v>2.9726599999999999E-2</v>
      </c>
      <c r="EL334">
        <v>3.3016E-3</v>
      </c>
      <c r="EM334">
        <v>6.0441000000000002E-3</v>
      </c>
      <c r="EN334">
        <v>2.3108900000000002E-2</v>
      </c>
      <c r="EO334">
        <v>5.7601399999999997E-2</v>
      </c>
      <c r="EP334">
        <v>8.1819000000000006E-3</v>
      </c>
      <c r="EQ334">
        <v>5.6902999999999997E-3</v>
      </c>
      <c r="ER334">
        <v>1.9017599999999999E-2</v>
      </c>
      <c r="ES334">
        <v>3.4354099999999999E-2</v>
      </c>
      <c r="ET334">
        <v>6.3884800000000005E-2</v>
      </c>
      <c r="EU334">
        <v>37</v>
      </c>
      <c r="EV334">
        <v>35</v>
      </c>
      <c r="EW334">
        <v>35</v>
      </c>
      <c r="EX334">
        <v>33</v>
      </c>
      <c r="EY334">
        <v>35</v>
      </c>
      <c r="EZ334">
        <v>34</v>
      </c>
      <c r="FA334">
        <v>32</v>
      </c>
      <c r="FB334">
        <v>34</v>
      </c>
      <c r="FC334">
        <v>42</v>
      </c>
      <c r="FD334">
        <v>56</v>
      </c>
      <c r="FE334">
        <v>57</v>
      </c>
      <c r="FF334">
        <v>58</v>
      </c>
      <c r="FG334">
        <v>59</v>
      </c>
      <c r="FH334">
        <v>59</v>
      </c>
      <c r="FI334">
        <v>50</v>
      </c>
      <c r="FJ334">
        <v>49</v>
      </c>
      <c r="FK334">
        <v>50</v>
      </c>
      <c r="FL334">
        <v>50</v>
      </c>
      <c r="FM334">
        <v>51</v>
      </c>
      <c r="FN334">
        <v>52</v>
      </c>
      <c r="FO334">
        <v>51</v>
      </c>
      <c r="FP334">
        <v>50</v>
      </c>
      <c r="FQ334">
        <v>51</v>
      </c>
      <c r="FR334">
        <v>54</v>
      </c>
      <c r="FS334">
        <v>0.54599699999999995</v>
      </c>
      <c r="FT334">
        <v>2.95429E-2</v>
      </c>
      <c r="FU334">
        <v>3.3615699999999998E-2</v>
      </c>
      <c r="FV334">
        <v>2.5058400000000002E-2</v>
      </c>
    </row>
    <row r="335" spans="1:178" x14ac:dyDescent="0.3">
      <c r="A335" t="s">
        <v>226</v>
      </c>
      <c r="B335" t="s">
        <v>0</v>
      </c>
      <c r="C335" t="s">
        <v>269</v>
      </c>
      <c r="D335" s="32" t="s">
        <v>245</v>
      </c>
      <c r="E335" t="s">
        <v>219</v>
      </c>
      <c r="F335">
        <v>559</v>
      </c>
      <c r="G335">
        <v>0.49370029999999998</v>
      </c>
      <c r="H335">
        <v>0.46097169999999998</v>
      </c>
      <c r="I335">
        <v>0.444936</v>
      </c>
      <c r="J335">
        <v>0.50099649999999996</v>
      </c>
      <c r="K335">
        <v>0.5627434</v>
      </c>
      <c r="L335">
        <v>0.5201422</v>
      </c>
      <c r="M335">
        <v>0.59093549999999995</v>
      </c>
      <c r="N335">
        <v>0.29667090000000002</v>
      </c>
      <c r="O335">
        <v>-0.29699249999999999</v>
      </c>
      <c r="P335">
        <v>-0.78492090000000003</v>
      </c>
      <c r="Q335">
        <v>-0.67112579999999999</v>
      </c>
      <c r="R335">
        <v>-0.2114192</v>
      </c>
      <c r="S335">
        <v>0.13958039999999999</v>
      </c>
      <c r="T335">
        <v>0.19381670000000001</v>
      </c>
      <c r="U335">
        <v>0.2760589</v>
      </c>
      <c r="V335">
        <v>0.40075810000000001</v>
      </c>
      <c r="W335">
        <v>0.46858300000000003</v>
      </c>
      <c r="X335">
        <v>0.77508940000000004</v>
      </c>
      <c r="Y335">
        <v>0.94274089999999999</v>
      </c>
      <c r="Z335">
        <v>0.85180129999999998</v>
      </c>
      <c r="AA335">
        <v>0.78619740000000005</v>
      </c>
      <c r="AB335">
        <v>0.75742770000000004</v>
      </c>
      <c r="AC335">
        <v>0.68781780000000003</v>
      </c>
      <c r="AD335">
        <v>0.57533029999999996</v>
      </c>
      <c r="AE335">
        <v>-0.14435249999999999</v>
      </c>
      <c r="AF335">
        <v>-0.1692089</v>
      </c>
      <c r="AG335">
        <v>-0.15280170000000001</v>
      </c>
      <c r="AH335">
        <v>-0.1437339</v>
      </c>
      <c r="AI335">
        <v>-0.1313935</v>
      </c>
      <c r="AJ335">
        <v>-0.1283744</v>
      </c>
      <c r="AK335">
        <v>-0.15437039999999999</v>
      </c>
      <c r="AL335">
        <v>-0.185362</v>
      </c>
      <c r="AM335">
        <v>-0.21560299999999999</v>
      </c>
      <c r="AN335">
        <v>-0.18312510000000001</v>
      </c>
      <c r="AO335">
        <v>-0.2226484</v>
      </c>
      <c r="AP335">
        <v>-0.2182182</v>
      </c>
      <c r="AQ335">
        <v>-0.2062985</v>
      </c>
      <c r="AR335">
        <v>-0.1897606</v>
      </c>
      <c r="AS335">
        <v>-0.1558513</v>
      </c>
      <c r="AT335">
        <v>-0.12858729999999999</v>
      </c>
      <c r="AU335">
        <v>-0.23813390000000001</v>
      </c>
      <c r="AV335">
        <v>-0.15550249999999999</v>
      </c>
      <c r="AW335">
        <v>-0.15503829999999999</v>
      </c>
      <c r="AX335">
        <v>-0.17493729999999999</v>
      </c>
      <c r="AY335">
        <v>-0.17583199999999999</v>
      </c>
      <c r="AZ335">
        <v>-0.2364878</v>
      </c>
      <c r="BA335">
        <v>-0.13627880000000001</v>
      </c>
      <c r="BB335">
        <v>-0.12146179999999999</v>
      </c>
      <c r="BC335">
        <v>-9.8792699999999997E-2</v>
      </c>
      <c r="BD335">
        <v>-0.1221743</v>
      </c>
      <c r="BE335">
        <v>-0.11699759999999999</v>
      </c>
      <c r="BF335">
        <v>-0.11076859999999999</v>
      </c>
      <c r="BG335">
        <v>-9.7151000000000001E-2</v>
      </c>
      <c r="BH335">
        <v>-9.1787300000000002E-2</v>
      </c>
      <c r="BI335">
        <v>-0.1166373</v>
      </c>
      <c r="BJ335">
        <v>-0.14901510000000001</v>
      </c>
      <c r="BK335">
        <v>-0.1641572</v>
      </c>
      <c r="BL335">
        <v>-0.1229407</v>
      </c>
      <c r="BM335">
        <v>-0.1445398</v>
      </c>
      <c r="BN335">
        <v>-0.1349118</v>
      </c>
      <c r="BO335">
        <v>-0.1214039</v>
      </c>
      <c r="BP335">
        <v>-0.1128764</v>
      </c>
      <c r="BQ335">
        <v>-9.3771900000000005E-2</v>
      </c>
      <c r="BR335">
        <v>-7.4089100000000005E-2</v>
      </c>
      <c r="BS335">
        <v>-0.18364800000000001</v>
      </c>
      <c r="BT335">
        <v>-0.1067669</v>
      </c>
      <c r="BU335">
        <v>-9.4939899999999994E-2</v>
      </c>
      <c r="BV335">
        <v>-0.11808440000000001</v>
      </c>
      <c r="BW335">
        <v>-0.1188036</v>
      </c>
      <c r="BX335">
        <v>-0.1845116</v>
      </c>
      <c r="BY335">
        <v>-9.0747999999999995E-2</v>
      </c>
      <c r="BZ335">
        <v>-7.6168899999999998E-2</v>
      </c>
      <c r="CA335">
        <v>-6.7238199999999998E-2</v>
      </c>
      <c r="CB335">
        <v>-8.9598200000000003E-2</v>
      </c>
      <c r="CC335">
        <v>-9.2199799999999998E-2</v>
      </c>
      <c r="CD335">
        <v>-8.7937000000000001E-2</v>
      </c>
      <c r="CE335">
        <v>-7.3434700000000006E-2</v>
      </c>
      <c r="CF335">
        <v>-6.6447099999999995E-2</v>
      </c>
      <c r="CG335">
        <v>-9.0503500000000001E-2</v>
      </c>
      <c r="CH335">
        <v>-0.1238413</v>
      </c>
      <c r="CI335">
        <v>-0.1285261</v>
      </c>
      <c r="CJ335">
        <v>-8.1257099999999999E-2</v>
      </c>
      <c r="CK335">
        <v>-9.0441900000000006E-2</v>
      </c>
      <c r="CL335">
        <v>-7.7214099999999994E-2</v>
      </c>
      <c r="CM335">
        <v>-6.2606200000000001E-2</v>
      </c>
      <c r="CN335">
        <v>-5.9626699999999998E-2</v>
      </c>
      <c r="CO335">
        <v>-5.0775800000000003E-2</v>
      </c>
      <c r="CP335">
        <v>-3.6343800000000002E-2</v>
      </c>
      <c r="CQ335">
        <v>-0.14591129999999999</v>
      </c>
      <c r="CR335">
        <v>-7.3012800000000003E-2</v>
      </c>
      <c r="CS335">
        <v>-5.3315899999999999E-2</v>
      </c>
      <c r="CT335">
        <v>-7.8708299999999995E-2</v>
      </c>
      <c r="CU335">
        <v>-7.9305899999999999E-2</v>
      </c>
      <c r="CV335">
        <v>-0.14851300000000001</v>
      </c>
      <c r="CW335">
        <v>-5.9213599999999998E-2</v>
      </c>
      <c r="CX335">
        <v>-4.4799100000000001E-2</v>
      </c>
      <c r="CY335">
        <v>-3.5683699999999999E-2</v>
      </c>
      <c r="CZ335">
        <v>-5.7022200000000002E-2</v>
      </c>
      <c r="DA335">
        <v>-6.7402000000000004E-2</v>
      </c>
      <c r="DB335">
        <v>-6.5105300000000005E-2</v>
      </c>
      <c r="DC335">
        <v>-4.9718400000000003E-2</v>
      </c>
      <c r="DD335">
        <v>-4.1106999999999998E-2</v>
      </c>
      <c r="DE335">
        <v>-6.4369700000000002E-2</v>
      </c>
      <c r="DF335">
        <v>-9.8667599999999994E-2</v>
      </c>
      <c r="DG335">
        <v>-9.2894900000000002E-2</v>
      </c>
      <c r="DH335">
        <v>-3.9573499999999998E-2</v>
      </c>
      <c r="DI335">
        <v>-3.6344099999999997E-2</v>
      </c>
      <c r="DJ335">
        <v>-1.95164E-2</v>
      </c>
      <c r="DK335">
        <v>-3.8084999999999998E-3</v>
      </c>
      <c r="DL335">
        <v>-6.3768999999999996E-3</v>
      </c>
      <c r="DM335">
        <v>-7.7797999999999999E-3</v>
      </c>
      <c r="DN335">
        <v>1.4015E-3</v>
      </c>
      <c r="DO335">
        <v>-0.10817450000000001</v>
      </c>
      <c r="DP335">
        <v>-3.9258700000000001E-2</v>
      </c>
      <c r="DQ335">
        <v>-1.1691999999999999E-2</v>
      </c>
      <c r="DR335">
        <v>-3.9332100000000002E-2</v>
      </c>
      <c r="DS335">
        <v>-3.9808299999999998E-2</v>
      </c>
      <c r="DT335">
        <v>-0.1125144</v>
      </c>
      <c r="DU335">
        <v>-2.7679100000000002E-2</v>
      </c>
      <c r="DV335">
        <v>-1.3429399999999999E-2</v>
      </c>
      <c r="DW335">
        <v>9.8759999999999994E-3</v>
      </c>
      <c r="DX335">
        <v>-9.9874999999999999E-3</v>
      </c>
      <c r="DY335">
        <v>-3.1597899999999998E-2</v>
      </c>
      <c r="DZ335">
        <v>-3.2140099999999998E-2</v>
      </c>
      <c r="EA335">
        <v>-1.54758E-2</v>
      </c>
      <c r="EB335">
        <v>-4.5199000000000003E-3</v>
      </c>
      <c r="EC335">
        <v>-2.66366E-2</v>
      </c>
      <c r="ED335">
        <v>-6.23207E-2</v>
      </c>
      <c r="EE335">
        <v>-4.1449100000000003E-2</v>
      </c>
      <c r="EF335">
        <v>2.0610900000000001E-2</v>
      </c>
      <c r="EG335">
        <v>4.1764500000000003E-2</v>
      </c>
      <c r="EH335">
        <v>6.3789999999999999E-2</v>
      </c>
      <c r="EI335">
        <v>8.1086000000000005E-2</v>
      </c>
      <c r="EJ335">
        <v>7.0507299999999995E-2</v>
      </c>
      <c r="EK335">
        <v>5.4299699999999999E-2</v>
      </c>
      <c r="EL335">
        <v>5.5899699999999997E-2</v>
      </c>
      <c r="EM335">
        <v>-5.3688699999999999E-2</v>
      </c>
      <c r="EN335">
        <v>9.4768999999999999E-3</v>
      </c>
      <c r="EO335">
        <v>4.8406499999999998E-2</v>
      </c>
      <c r="EP335">
        <v>1.75208E-2</v>
      </c>
      <c r="EQ335">
        <v>1.7220099999999999E-2</v>
      </c>
      <c r="ER335">
        <v>-6.0538099999999997E-2</v>
      </c>
      <c r="ES335">
        <v>1.7851599999999999E-2</v>
      </c>
      <c r="ET335">
        <v>3.1863599999999999E-2</v>
      </c>
      <c r="EU335">
        <v>33.935479999999998</v>
      </c>
      <c r="EV335">
        <v>33.709679999999999</v>
      </c>
      <c r="EW335">
        <v>32.87097</v>
      </c>
      <c r="EX335">
        <v>32.096780000000003</v>
      </c>
      <c r="EY335">
        <v>32.87097</v>
      </c>
      <c r="EZ335">
        <v>32.096780000000003</v>
      </c>
      <c r="FA335">
        <v>31.48387</v>
      </c>
      <c r="FB335">
        <v>32.483870000000003</v>
      </c>
      <c r="FC335">
        <v>39.322580000000002</v>
      </c>
      <c r="FD335">
        <v>45.774189999999997</v>
      </c>
      <c r="FE335">
        <v>50.161290000000001</v>
      </c>
      <c r="FF335">
        <v>50.935479999999998</v>
      </c>
      <c r="FG335">
        <v>50.548389999999998</v>
      </c>
      <c r="FH335">
        <v>49.935479999999998</v>
      </c>
      <c r="FI335">
        <v>49.322580000000002</v>
      </c>
      <c r="FJ335">
        <v>48.322580000000002</v>
      </c>
      <c r="FK335">
        <v>48.322580000000002</v>
      </c>
      <c r="FL335">
        <v>47.548389999999998</v>
      </c>
      <c r="FM335">
        <v>46.774189999999997</v>
      </c>
      <c r="FN335">
        <v>45.548389999999998</v>
      </c>
      <c r="FO335">
        <v>47.161290000000001</v>
      </c>
      <c r="FP335">
        <v>45.548389999999998</v>
      </c>
      <c r="FQ335">
        <v>44.935479999999998</v>
      </c>
      <c r="FR335">
        <v>45.548389999999998</v>
      </c>
      <c r="FS335">
        <v>0.96082330000000005</v>
      </c>
      <c r="FT335">
        <v>5.3634500000000002E-2</v>
      </c>
      <c r="FU335">
        <v>6.5286300000000005E-2</v>
      </c>
      <c r="FV335">
        <v>3.9833500000000001E-2</v>
      </c>
    </row>
    <row r="336" spans="1:178" x14ac:dyDescent="0.3">
      <c r="A336" t="s">
        <v>226</v>
      </c>
      <c r="B336" t="s">
        <v>0</v>
      </c>
      <c r="C336" t="s">
        <v>269</v>
      </c>
      <c r="D336" s="32" t="s">
        <v>245</v>
      </c>
      <c r="E336" t="s">
        <v>220</v>
      </c>
      <c r="F336">
        <v>267</v>
      </c>
      <c r="G336">
        <v>0.2204431</v>
      </c>
      <c r="H336">
        <v>0.20905660000000001</v>
      </c>
      <c r="I336">
        <v>0.2121025</v>
      </c>
      <c r="J336">
        <v>0.23322399999999999</v>
      </c>
      <c r="K336">
        <v>0.27006989999999997</v>
      </c>
      <c r="L336">
        <v>0.24052809999999999</v>
      </c>
      <c r="M336">
        <v>0.28191690000000003</v>
      </c>
      <c r="N336">
        <v>0.10181709999999999</v>
      </c>
      <c r="O336">
        <v>-0.146393</v>
      </c>
      <c r="P336">
        <v>-0.4142845</v>
      </c>
      <c r="Q336">
        <v>-0.30769079999999999</v>
      </c>
      <c r="R336">
        <v>-0.13396449999999999</v>
      </c>
      <c r="S336">
        <v>-8.386E-4</v>
      </c>
      <c r="T336">
        <v>7.9548400000000005E-2</v>
      </c>
      <c r="U336">
        <v>7.2843400000000003E-2</v>
      </c>
      <c r="V336">
        <v>0.1781345</v>
      </c>
      <c r="W336">
        <v>0.15510640000000001</v>
      </c>
      <c r="X336">
        <v>0.34207389999999999</v>
      </c>
      <c r="Y336">
        <v>0.39966629999999997</v>
      </c>
      <c r="Z336">
        <v>0.396229</v>
      </c>
      <c r="AA336">
        <v>0.38586019999999999</v>
      </c>
      <c r="AB336">
        <v>0.28775970000000001</v>
      </c>
      <c r="AC336">
        <v>0.27425369999999999</v>
      </c>
      <c r="AD336">
        <v>0.20073450000000001</v>
      </c>
      <c r="AE336">
        <v>-0.1112577</v>
      </c>
      <c r="AF336">
        <v>-8.0904599999999993E-2</v>
      </c>
      <c r="AG336">
        <v>-6.1618399999999997E-2</v>
      </c>
      <c r="AH336">
        <v>-5.7711100000000001E-2</v>
      </c>
      <c r="AI336">
        <v>-6.4589599999999997E-2</v>
      </c>
      <c r="AJ336">
        <v>-7.8499299999999994E-2</v>
      </c>
      <c r="AK336">
        <v>-8.5207099999999994E-2</v>
      </c>
      <c r="AL336">
        <v>-0.1195233</v>
      </c>
      <c r="AM336">
        <v>-0.12898180000000001</v>
      </c>
      <c r="AN336">
        <v>-0.137793</v>
      </c>
      <c r="AO336">
        <v>-0.14595610000000001</v>
      </c>
      <c r="AP336">
        <v>-0.10754619999999999</v>
      </c>
      <c r="AQ336">
        <v>-0.10803</v>
      </c>
      <c r="AR336">
        <v>-8.4262000000000004E-2</v>
      </c>
      <c r="AS336">
        <v>-8.2322199999999998E-2</v>
      </c>
      <c r="AT336">
        <v>-7.0731600000000006E-2</v>
      </c>
      <c r="AU336">
        <v>-0.19485189999999999</v>
      </c>
      <c r="AV336">
        <v>-0.1474345</v>
      </c>
      <c r="AW336">
        <v>-0.13424630000000001</v>
      </c>
      <c r="AX336">
        <v>-0.11943330000000001</v>
      </c>
      <c r="AY336">
        <v>-0.1169145</v>
      </c>
      <c r="AZ336">
        <v>-0.20514930000000001</v>
      </c>
      <c r="BA336">
        <v>-0.1323899</v>
      </c>
      <c r="BB336">
        <v>-0.1133373</v>
      </c>
      <c r="BC336">
        <v>-7.8881699999999999E-2</v>
      </c>
      <c r="BD336">
        <v>-5.5343700000000003E-2</v>
      </c>
      <c r="BE336">
        <v>-4.1774499999999999E-2</v>
      </c>
      <c r="BF336">
        <v>-3.8114599999999998E-2</v>
      </c>
      <c r="BG336">
        <v>-4.3282399999999999E-2</v>
      </c>
      <c r="BH336">
        <v>-5.2361999999999999E-2</v>
      </c>
      <c r="BI336">
        <v>-6.2170200000000002E-2</v>
      </c>
      <c r="BJ336">
        <v>-9.4213199999999997E-2</v>
      </c>
      <c r="BK336">
        <v>-9.3620800000000004E-2</v>
      </c>
      <c r="BL336">
        <v>-8.9142700000000005E-2</v>
      </c>
      <c r="BM336">
        <v>-7.3576799999999998E-2</v>
      </c>
      <c r="BN336">
        <v>-4.1126599999999999E-2</v>
      </c>
      <c r="BO336">
        <v>-4.1085499999999997E-2</v>
      </c>
      <c r="BP336">
        <v>-2.2086999999999999E-2</v>
      </c>
      <c r="BQ336">
        <v>-2.9559700000000001E-2</v>
      </c>
      <c r="BR336">
        <v>-1.8215499999999999E-2</v>
      </c>
      <c r="BS336">
        <v>-0.14505080000000001</v>
      </c>
      <c r="BT336">
        <v>-0.102702</v>
      </c>
      <c r="BU336">
        <v>-8.3523500000000001E-2</v>
      </c>
      <c r="BV336">
        <v>-6.6347500000000004E-2</v>
      </c>
      <c r="BW336">
        <v>-5.8757299999999998E-2</v>
      </c>
      <c r="BX336">
        <v>-0.15633730000000001</v>
      </c>
      <c r="BY336">
        <v>-8.8304999999999995E-2</v>
      </c>
      <c r="BZ336">
        <v>-8.2240599999999997E-2</v>
      </c>
      <c r="CA336">
        <v>-5.64582E-2</v>
      </c>
      <c r="CB336">
        <v>-3.7640199999999999E-2</v>
      </c>
      <c r="CC336">
        <v>-2.8030699999999999E-2</v>
      </c>
      <c r="CD336">
        <v>-2.45422E-2</v>
      </c>
      <c r="CE336">
        <v>-2.8525100000000001E-2</v>
      </c>
      <c r="CF336">
        <v>-3.4259400000000002E-2</v>
      </c>
      <c r="CG336">
        <v>-4.6214999999999999E-2</v>
      </c>
      <c r="CH336">
        <v>-7.6683600000000005E-2</v>
      </c>
      <c r="CI336">
        <v>-6.9129800000000005E-2</v>
      </c>
      <c r="CJ336">
        <v>-5.54476E-2</v>
      </c>
      <c r="CK336">
        <v>-2.3447099999999998E-2</v>
      </c>
      <c r="CL336">
        <v>4.8754999999999996E-3</v>
      </c>
      <c r="CM336">
        <v>5.2801000000000002E-3</v>
      </c>
      <c r="CN336">
        <v>2.0975299999999999E-2</v>
      </c>
      <c r="CO336">
        <v>6.9833999999999999E-3</v>
      </c>
      <c r="CP336">
        <v>1.81569E-2</v>
      </c>
      <c r="CQ336">
        <v>-0.1105587</v>
      </c>
      <c r="CR336">
        <v>-7.1720500000000006E-2</v>
      </c>
      <c r="CS336">
        <v>-4.8393100000000001E-2</v>
      </c>
      <c r="CT336">
        <v>-2.95804E-2</v>
      </c>
      <c r="CU336">
        <v>-1.8477899999999998E-2</v>
      </c>
      <c r="CV336">
        <v>-0.12253029999999999</v>
      </c>
      <c r="CW336">
        <v>-5.7771900000000001E-2</v>
      </c>
      <c r="CX336">
        <v>-6.0703E-2</v>
      </c>
      <c r="CY336">
        <v>-3.4034700000000001E-2</v>
      </c>
      <c r="CZ336">
        <v>-1.9936800000000001E-2</v>
      </c>
      <c r="DA336">
        <v>-1.42869E-2</v>
      </c>
      <c r="DB336">
        <v>-1.09698E-2</v>
      </c>
      <c r="DC336">
        <v>-1.37678E-2</v>
      </c>
      <c r="DD336">
        <v>-1.61567E-2</v>
      </c>
      <c r="DE336">
        <v>-3.02597E-2</v>
      </c>
      <c r="DF336">
        <v>-5.9153900000000002E-2</v>
      </c>
      <c r="DG336" s="74">
        <v>-4.4638900000000002E-2</v>
      </c>
      <c r="DH336">
        <v>-2.1752500000000001E-2</v>
      </c>
      <c r="DI336">
        <v>2.6682600000000001E-2</v>
      </c>
      <c r="DJ336">
        <v>5.0877499999999999E-2</v>
      </c>
      <c r="DK336">
        <v>5.1645700000000003E-2</v>
      </c>
      <c r="DL336">
        <v>6.40376E-2</v>
      </c>
      <c r="DM336">
        <v>4.3526500000000003E-2</v>
      </c>
      <c r="DN336">
        <v>5.4529399999999999E-2</v>
      </c>
      <c r="DO336">
        <v>-7.6066499999999995E-2</v>
      </c>
      <c r="DP336">
        <v>-4.0738900000000002E-2</v>
      </c>
      <c r="DQ336">
        <v>-1.3262700000000001E-2</v>
      </c>
      <c r="DR336">
        <v>7.1866999999999999E-3</v>
      </c>
      <c r="DS336">
        <v>2.1801500000000001E-2</v>
      </c>
      <c r="DT336">
        <v>-8.8723200000000002E-2</v>
      </c>
      <c r="DU336">
        <v>-2.72389E-2</v>
      </c>
      <c r="DV336">
        <v>-3.9165499999999999E-2</v>
      </c>
      <c r="DW336">
        <v>-1.6586999999999999E-3</v>
      </c>
      <c r="DX336">
        <v>5.6240999999999999E-3</v>
      </c>
      <c r="DY336">
        <v>5.5570000000000003E-3</v>
      </c>
      <c r="DZ336">
        <v>8.6265999999999999E-3</v>
      </c>
      <c r="EA336">
        <v>7.5393999999999999E-3</v>
      </c>
      <c r="EB336">
        <v>9.9805999999999992E-3</v>
      </c>
      <c r="EC336">
        <v>-7.2227999999999997E-3</v>
      </c>
      <c r="ED336">
        <v>-3.3843900000000003E-2</v>
      </c>
      <c r="EE336">
        <v>-9.2777999999999992E-3</v>
      </c>
      <c r="EF336">
        <v>2.6897799999999999E-2</v>
      </c>
      <c r="EG336">
        <v>9.9061899999999994E-2</v>
      </c>
      <c r="EH336">
        <v>0.1172972</v>
      </c>
      <c r="EI336">
        <v>0.1185903</v>
      </c>
      <c r="EJ336">
        <v>0.12621260000000001</v>
      </c>
      <c r="EK336">
        <v>9.6288899999999997E-2</v>
      </c>
      <c r="EL336">
        <v>0.1070455</v>
      </c>
      <c r="EM336">
        <v>-2.6265400000000001E-2</v>
      </c>
      <c r="EN336">
        <v>3.9935999999999999E-3</v>
      </c>
      <c r="EO336">
        <v>3.7460100000000003E-2</v>
      </c>
      <c r="EP336">
        <v>6.0272600000000003E-2</v>
      </c>
      <c r="EQ336">
        <v>7.9958699999999994E-2</v>
      </c>
      <c r="ER336">
        <v>-3.9911299999999997E-2</v>
      </c>
      <c r="ES336">
        <v>1.6846099999999999E-2</v>
      </c>
      <c r="ET336">
        <v>-8.0687999999999992E-3</v>
      </c>
      <c r="EU336">
        <v>37</v>
      </c>
      <c r="EV336">
        <v>38</v>
      </c>
      <c r="EW336">
        <v>39</v>
      </c>
      <c r="EX336">
        <v>37</v>
      </c>
      <c r="EY336">
        <v>39</v>
      </c>
      <c r="EZ336">
        <v>37</v>
      </c>
      <c r="FA336">
        <v>37</v>
      </c>
      <c r="FB336">
        <v>38</v>
      </c>
      <c r="FC336">
        <v>43</v>
      </c>
      <c r="FD336">
        <v>47</v>
      </c>
      <c r="FE336">
        <v>52</v>
      </c>
      <c r="FF336">
        <v>54</v>
      </c>
      <c r="FG336">
        <v>53</v>
      </c>
      <c r="FH336">
        <v>53</v>
      </c>
      <c r="FI336">
        <v>53</v>
      </c>
      <c r="FJ336">
        <v>52</v>
      </c>
      <c r="FK336">
        <v>52</v>
      </c>
      <c r="FL336">
        <v>50</v>
      </c>
      <c r="FM336">
        <v>48</v>
      </c>
      <c r="FN336">
        <v>48</v>
      </c>
      <c r="FO336">
        <v>49</v>
      </c>
      <c r="FP336">
        <v>48</v>
      </c>
      <c r="FQ336">
        <v>48</v>
      </c>
      <c r="FR336">
        <v>48</v>
      </c>
      <c r="FS336">
        <v>0.83279099999999995</v>
      </c>
      <c r="FT336">
        <v>4.8118500000000002E-2</v>
      </c>
      <c r="FU336">
        <v>6.1249900000000003E-2</v>
      </c>
      <c r="FV336">
        <v>2.8906899999999999E-2</v>
      </c>
    </row>
    <row r="337" spans="1:178" x14ac:dyDescent="0.3">
      <c r="A337" t="s">
        <v>226</v>
      </c>
      <c r="B337" t="s">
        <v>0</v>
      </c>
      <c r="C337" t="s">
        <v>269</v>
      </c>
      <c r="D337" s="32" t="s">
        <v>245</v>
      </c>
      <c r="E337" t="s">
        <v>221</v>
      </c>
      <c r="F337">
        <v>292</v>
      </c>
      <c r="G337">
        <v>0.2619244</v>
      </c>
      <c r="H337">
        <v>0.2455137</v>
      </c>
      <c r="I337">
        <v>0.2324628</v>
      </c>
      <c r="J337">
        <v>0.26548840000000001</v>
      </c>
      <c r="K337">
        <v>0.29126020000000002</v>
      </c>
      <c r="L337">
        <v>0.27306380000000002</v>
      </c>
      <c r="M337">
        <v>0.29869580000000001</v>
      </c>
      <c r="N337">
        <v>0.1852927</v>
      </c>
      <c r="O337">
        <v>-0.1458941</v>
      </c>
      <c r="P337">
        <v>-0.3802837</v>
      </c>
      <c r="Q337">
        <v>-0.358539</v>
      </c>
      <c r="R337">
        <v>-7.6543600000000003E-2</v>
      </c>
      <c r="S337">
        <v>0.13984160000000001</v>
      </c>
      <c r="T337">
        <v>0.12473919999999999</v>
      </c>
      <c r="U337">
        <v>0.19998640000000001</v>
      </c>
      <c r="V337">
        <v>0.2133429</v>
      </c>
      <c r="W337">
        <v>0.2930431</v>
      </c>
      <c r="X337">
        <v>0.41760979999999998</v>
      </c>
      <c r="Y337">
        <v>0.5373715</v>
      </c>
      <c r="Z337">
        <v>0.4514957</v>
      </c>
      <c r="AA337">
        <v>0.41414590000000001</v>
      </c>
      <c r="AB337">
        <v>0.4580883</v>
      </c>
      <c r="AC337">
        <v>0.4024508</v>
      </c>
      <c r="AD337">
        <v>0.35520420000000003</v>
      </c>
      <c r="AE337">
        <v>-8.3478899999999995E-2</v>
      </c>
      <c r="AF337">
        <v>-0.1180904</v>
      </c>
      <c r="AG337">
        <v>-0.10370600000000001</v>
      </c>
      <c r="AH337">
        <v>-9.7490599999999997E-2</v>
      </c>
      <c r="AI337">
        <v>-8.5153099999999995E-2</v>
      </c>
      <c r="AJ337">
        <v>-8.1327200000000002E-2</v>
      </c>
      <c r="AK337">
        <v>-0.101117</v>
      </c>
      <c r="AL337">
        <v>-9.1200500000000004E-2</v>
      </c>
      <c r="AM337">
        <v>-0.1132392</v>
      </c>
      <c r="AN337">
        <v>-9.1341400000000003E-2</v>
      </c>
      <c r="AO337">
        <v>-0.13160250000000001</v>
      </c>
      <c r="AP337">
        <v>-0.14553360000000001</v>
      </c>
      <c r="AQ337">
        <v>-0.12545480000000001</v>
      </c>
      <c r="AR337">
        <v>-0.13122200000000001</v>
      </c>
      <c r="AS337">
        <v>-9.7152100000000005E-2</v>
      </c>
      <c r="AT337">
        <v>-0.10082049999999999</v>
      </c>
      <c r="AU337">
        <v>-0.1006537</v>
      </c>
      <c r="AV337">
        <v>-6.2881800000000002E-2</v>
      </c>
      <c r="AW337">
        <v>-6.4190300000000006E-2</v>
      </c>
      <c r="AX337">
        <v>-0.1034127</v>
      </c>
      <c r="AY337">
        <v>-9.43687E-2</v>
      </c>
      <c r="AZ337">
        <v>-8.1087699999999999E-2</v>
      </c>
      <c r="BA337">
        <v>-4.5604800000000001E-2</v>
      </c>
      <c r="BB337">
        <v>-5.2096499999999997E-2</v>
      </c>
      <c r="BC337">
        <v>-4.8863400000000001E-2</v>
      </c>
      <c r="BD337">
        <v>-7.9826599999999998E-2</v>
      </c>
      <c r="BE337">
        <v>-7.7565300000000004E-2</v>
      </c>
      <c r="BF337">
        <v>-7.4396199999999996E-2</v>
      </c>
      <c r="BG337">
        <v>-6.12493E-2</v>
      </c>
      <c r="BH337">
        <v>-5.5180199999999999E-2</v>
      </c>
      <c r="BI337">
        <v>-7.4125300000000005E-2</v>
      </c>
      <c r="BJ337">
        <v>-6.6744100000000001E-2</v>
      </c>
      <c r="BK337">
        <v>-7.9233600000000001E-2</v>
      </c>
      <c r="BL337">
        <v>-5.4169099999999998E-2</v>
      </c>
      <c r="BM337">
        <v>-8.9280899999999996E-2</v>
      </c>
      <c r="BN337">
        <v>-9.3855300000000003E-2</v>
      </c>
      <c r="BO337">
        <v>-7.3019600000000004E-2</v>
      </c>
      <c r="BP337">
        <v>-8.3711900000000006E-2</v>
      </c>
      <c r="BQ337">
        <v>-5.9295199999999999E-2</v>
      </c>
      <c r="BR337">
        <v>-7.0020600000000002E-2</v>
      </c>
      <c r="BS337">
        <v>-6.90582E-2</v>
      </c>
      <c r="BT337">
        <v>-3.7187199999999997E-2</v>
      </c>
      <c r="BU337">
        <v>-2.7483299999999999E-2</v>
      </c>
      <c r="BV337">
        <v>-7.0343600000000006E-2</v>
      </c>
      <c r="BW337">
        <v>-6.4738900000000002E-2</v>
      </c>
      <c r="BX337">
        <v>-5.1275399999999999E-2</v>
      </c>
      <c r="BY337">
        <v>-2.1549700000000001E-2</v>
      </c>
      <c r="BZ337">
        <v>-1.7026400000000001E-2</v>
      </c>
      <c r="CA337">
        <v>-2.4888799999999999E-2</v>
      </c>
      <c r="CB337">
        <v>-5.3325200000000003E-2</v>
      </c>
      <c r="CC337">
        <v>-5.9460300000000001E-2</v>
      </c>
      <c r="CD337">
        <v>-5.8401099999999997E-2</v>
      </c>
      <c r="CE337">
        <v>-4.4693499999999997E-2</v>
      </c>
      <c r="CF337">
        <v>-3.7070899999999997E-2</v>
      </c>
      <c r="CG337">
        <v>-5.5431000000000001E-2</v>
      </c>
      <c r="CH337">
        <v>-4.9805700000000001E-2</v>
      </c>
      <c r="CI337">
        <v>-5.5681500000000002E-2</v>
      </c>
      <c r="CJ337">
        <v>-2.84237E-2</v>
      </c>
      <c r="CK337">
        <v>-5.9969000000000001E-2</v>
      </c>
      <c r="CL337">
        <v>-5.8063099999999999E-2</v>
      </c>
      <c r="CM337">
        <v>-3.6703100000000002E-2</v>
      </c>
      <c r="CN337">
        <v>-5.08066E-2</v>
      </c>
      <c r="CO337">
        <v>-3.30757E-2</v>
      </c>
      <c r="CP337">
        <v>-4.8688700000000001E-2</v>
      </c>
      <c r="CQ337">
        <v>-4.7175300000000003E-2</v>
      </c>
      <c r="CR337">
        <v>-1.93913E-2</v>
      </c>
      <c r="CS337">
        <v>-2.0601E-3</v>
      </c>
      <c r="CT337">
        <v>-4.7440099999999999E-2</v>
      </c>
      <c r="CU337">
        <v>-4.4217300000000001E-2</v>
      </c>
      <c r="CV337">
        <v>-3.0627499999999998E-2</v>
      </c>
      <c r="CW337">
        <v>-4.8891999999999998E-3</v>
      </c>
      <c r="CX337">
        <v>7.2630999999999998E-3</v>
      </c>
      <c r="CY337">
        <v>-9.142E-4</v>
      </c>
      <c r="CZ337">
        <v>-2.6823799999999998E-2</v>
      </c>
      <c r="DA337">
        <v>-4.1355299999999998E-2</v>
      </c>
      <c r="DB337">
        <v>-4.2405999999999999E-2</v>
      </c>
      <c r="DC337">
        <v>-2.8137700000000002E-2</v>
      </c>
      <c r="DD337">
        <v>-1.8961599999999999E-2</v>
      </c>
      <c r="DE337">
        <v>-3.6736699999999997E-2</v>
      </c>
      <c r="DF337">
        <v>-3.2867300000000002E-2</v>
      </c>
      <c r="DG337">
        <v>-3.21293E-2</v>
      </c>
      <c r="DH337">
        <v>-2.6783000000000002E-3</v>
      </c>
      <c r="DI337">
        <v>-3.0657199999999999E-2</v>
      </c>
      <c r="DJ337">
        <v>-2.22709E-2</v>
      </c>
      <c r="DK337">
        <v>-3.8670000000000002E-4</v>
      </c>
      <c r="DL337">
        <v>-1.7901199999999999E-2</v>
      </c>
      <c r="DM337">
        <v>-6.8561999999999998E-3</v>
      </c>
      <c r="DN337">
        <v>-2.7356800000000001E-2</v>
      </c>
      <c r="DO337">
        <v>-2.52923E-2</v>
      </c>
      <c r="DP337">
        <v>-1.5953E-3</v>
      </c>
      <c r="DQ337">
        <v>2.3362999999999998E-2</v>
      </c>
      <c r="DR337">
        <v>-2.4536499999999999E-2</v>
      </c>
      <c r="DS337">
        <v>-2.36957E-2</v>
      </c>
      <c r="DT337">
        <v>-9.9795999999999999E-3</v>
      </c>
      <c r="DU337">
        <v>1.17713E-2</v>
      </c>
      <c r="DV337">
        <v>3.15526E-2</v>
      </c>
      <c r="DW337">
        <v>3.3701299999999997E-2</v>
      </c>
      <c r="DX337">
        <v>1.1440000000000001E-2</v>
      </c>
      <c r="DY337">
        <v>-1.52146E-2</v>
      </c>
      <c r="DZ337">
        <v>-1.9311600000000002E-2</v>
      </c>
      <c r="EA337">
        <v>-4.2338000000000002E-3</v>
      </c>
      <c r="EB337">
        <v>7.1853999999999998E-3</v>
      </c>
      <c r="EC337">
        <v>-9.7450000000000002E-3</v>
      </c>
      <c r="ED337">
        <v>-8.4109000000000007E-3</v>
      </c>
      <c r="EE337">
        <v>1.8762E-3</v>
      </c>
      <c r="EF337">
        <v>3.4493999999999997E-2</v>
      </c>
      <c r="EG337">
        <v>1.16645E-2</v>
      </c>
      <c r="EH337">
        <v>2.94074E-2</v>
      </c>
      <c r="EI337">
        <v>5.2048499999999998E-2</v>
      </c>
      <c r="EJ337">
        <v>2.9608800000000001E-2</v>
      </c>
      <c r="EK337">
        <v>3.1000699999999999E-2</v>
      </c>
      <c r="EL337">
        <v>3.4431000000000002E-3</v>
      </c>
      <c r="EM337">
        <v>6.3032000000000001E-3</v>
      </c>
      <c r="EN337">
        <v>2.4099300000000001E-2</v>
      </c>
      <c r="EO337">
        <v>6.0069999999999998E-2</v>
      </c>
      <c r="EP337">
        <v>8.5325000000000002E-3</v>
      </c>
      <c r="EQ337">
        <v>5.9341999999999997E-3</v>
      </c>
      <c r="ER337">
        <v>1.9832599999999999E-2</v>
      </c>
      <c r="ES337">
        <v>3.5826400000000001E-2</v>
      </c>
      <c r="ET337">
        <v>6.6622700000000007E-2</v>
      </c>
      <c r="EU337">
        <v>32</v>
      </c>
      <c r="EV337">
        <v>31</v>
      </c>
      <c r="EW337">
        <v>29</v>
      </c>
      <c r="EX337">
        <v>29</v>
      </c>
      <c r="EY337">
        <v>29</v>
      </c>
      <c r="EZ337">
        <v>29</v>
      </c>
      <c r="FA337">
        <v>28</v>
      </c>
      <c r="FB337">
        <v>29</v>
      </c>
      <c r="FC337">
        <v>37</v>
      </c>
      <c r="FD337">
        <v>45</v>
      </c>
      <c r="FE337">
        <v>49</v>
      </c>
      <c r="FF337">
        <v>49</v>
      </c>
      <c r="FG337">
        <v>49</v>
      </c>
      <c r="FH337">
        <v>48</v>
      </c>
      <c r="FI337">
        <v>47</v>
      </c>
      <c r="FJ337">
        <v>46</v>
      </c>
      <c r="FK337">
        <v>46</v>
      </c>
      <c r="FL337">
        <v>46</v>
      </c>
      <c r="FM337">
        <v>46</v>
      </c>
      <c r="FN337">
        <v>44</v>
      </c>
      <c r="FO337">
        <v>46</v>
      </c>
      <c r="FP337">
        <v>44</v>
      </c>
      <c r="FQ337">
        <v>43</v>
      </c>
      <c r="FR337">
        <v>44</v>
      </c>
      <c r="FS337">
        <v>0.56939689999999998</v>
      </c>
      <c r="FT337">
        <v>3.0809099999999999E-2</v>
      </c>
      <c r="FU337">
        <v>3.5056400000000001E-2</v>
      </c>
      <c r="FV337">
        <v>2.61324E-2</v>
      </c>
    </row>
    <row r="338" spans="1:178" x14ac:dyDescent="0.3">
      <c r="A338" t="s">
        <v>226</v>
      </c>
      <c r="B338" t="s">
        <v>0</v>
      </c>
      <c r="C338" t="s">
        <v>269</v>
      </c>
      <c r="D338" s="32" t="s">
        <v>246</v>
      </c>
      <c r="E338" t="s">
        <v>219</v>
      </c>
      <c r="F338">
        <v>549</v>
      </c>
      <c r="G338">
        <v>0.592499</v>
      </c>
      <c r="H338">
        <v>0.49673390000000001</v>
      </c>
      <c r="I338">
        <v>0.4178944</v>
      </c>
      <c r="J338">
        <v>0.40251169999999997</v>
      </c>
      <c r="K338">
        <v>0.4265835</v>
      </c>
      <c r="L338">
        <v>0.48489260000000001</v>
      </c>
      <c r="M338">
        <v>0.553844</v>
      </c>
      <c r="N338">
        <v>0.3911578</v>
      </c>
      <c r="O338">
        <v>-6.8758899999999998E-2</v>
      </c>
      <c r="P338">
        <v>-0.44471139999999998</v>
      </c>
      <c r="Q338">
        <v>-0.79884929999999998</v>
      </c>
      <c r="R338">
        <v>-0.97614849999999997</v>
      </c>
      <c r="S338">
        <v>-1.0035529999999999</v>
      </c>
      <c r="T338">
        <v>-0.79785050000000002</v>
      </c>
      <c r="U338">
        <v>-0.44501469999999999</v>
      </c>
      <c r="V338">
        <v>4.2007599999999999E-2</v>
      </c>
      <c r="W338">
        <v>0.48773899999999998</v>
      </c>
      <c r="X338">
        <v>0.92986420000000003</v>
      </c>
      <c r="Y338">
        <v>0.99702480000000004</v>
      </c>
      <c r="Z338">
        <v>0.95760909999999999</v>
      </c>
      <c r="AA338">
        <v>0.93134300000000003</v>
      </c>
      <c r="AB338">
        <v>0.84863080000000002</v>
      </c>
      <c r="AC338">
        <v>0.80320009999999997</v>
      </c>
      <c r="AD338">
        <v>0.6910425</v>
      </c>
      <c r="AE338">
        <v>-0.14177010000000001</v>
      </c>
      <c r="AF338">
        <v>-0.16618189999999999</v>
      </c>
      <c r="AG338">
        <v>-0.15006829999999999</v>
      </c>
      <c r="AH338">
        <v>-0.1411627</v>
      </c>
      <c r="AI338">
        <v>-0.12904299999999999</v>
      </c>
      <c r="AJ338">
        <v>-0.126078</v>
      </c>
      <c r="AK338">
        <v>-0.15160889999999999</v>
      </c>
      <c r="AL338">
        <v>-0.18204600000000001</v>
      </c>
      <c r="AM338">
        <v>-0.21174609999999999</v>
      </c>
      <c r="AN338">
        <v>-0.17984919999999999</v>
      </c>
      <c r="AO338">
        <v>-0.21866550000000001</v>
      </c>
      <c r="AP338">
        <v>-0.21431439999999999</v>
      </c>
      <c r="AQ338">
        <v>-0.20260800000000001</v>
      </c>
      <c r="AR338">
        <v>-0.186366</v>
      </c>
      <c r="AS338">
        <v>-0.15306330000000001</v>
      </c>
      <c r="AT338">
        <v>-0.12628700000000001</v>
      </c>
      <c r="AU338">
        <v>-0.233874</v>
      </c>
      <c r="AV338">
        <v>-0.15272069999999999</v>
      </c>
      <c r="AW338">
        <v>-0.15226480000000001</v>
      </c>
      <c r="AX338">
        <v>-0.17180780000000001</v>
      </c>
      <c r="AY338">
        <v>-0.17268649999999999</v>
      </c>
      <c r="AZ338">
        <v>-0.2322572</v>
      </c>
      <c r="BA338">
        <v>-0.13384090000000001</v>
      </c>
      <c r="BB338">
        <v>-0.11928900000000001</v>
      </c>
      <c r="BC338">
        <v>-9.7025399999999998E-2</v>
      </c>
      <c r="BD338">
        <v>-0.1199887</v>
      </c>
      <c r="BE338">
        <v>-0.1149047</v>
      </c>
      <c r="BF338">
        <v>-0.1087871</v>
      </c>
      <c r="BG338">
        <v>-9.5412999999999998E-2</v>
      </c>
      <c r="BH338">
        <v>-9.0145299999999998E-2</v>
      </c>
      <c r="BI338">
        <v>-0.11455079999999999</v>
      </c>
      <c r="BJ338">
        <v>-0.14634939999999999</v>
      </c>
      <c r="BK338">
        <v>-0.16122059999999999</v>
      </c>
      <c r="BL338">
        <v>-0.1207414</v>
      </c>
      <c r="BM338">
        <v>-0.1419541</v>
      </c>
      <c r="BN338">
        <v>-0.13249830000000001</v>
      </c>
      <c r="BO338">
        <v>-0.1192322</v>
      </c>
      <c r="BP338">
        <v>-0.1108572</v>
      </c>
      <c r="BQ338">
        <v>-9.2094400000000007E-2</v>
      </c>
      <c r="BR338">
        <v>-7.2763700000000001E-2</v>
      </c>
      <c r="BS338">
        <v>-0.18036279999999999</v>
      </c>
      <c r="BT338">
        <v>-0.1048569</v>
      </c>
      <c r="BU338">
        <v>-9.3241500000000005E-2</v>
      </c>
      <c r="BV338">
        <v>-0.11597200000000001</v>
      </c>
      <c r="BW338">
        <v>-0.1166783</v>
      </c>
      <c r="BX338">
        <v>-0.18121080000000001</v>
      </c>
      <c r="BY338">
        <v>-8.9124599999999998E-2</v>
      </c>
      <c r="BZ338">
        <v>-7.4806300000000006E-2</v>
      </c>
      <c r="CA338">
        <v>-6.6035399999999994E-2</v>
      </c>
      <c r="CB338">
        <v>-8.7995400000000001E-2</v>
      </c>
      <c r="CC338">
        <v>-9.0550500000000006E-2</v>
      </c>
      <c r="CD338">
        <v>-8.6363899999999993E-2</v>
      </c>
      <c r="CE338">
        <v>-7.2121000000000005E-2</v>
      </c>
      <c r="CF338">
        <v>-6.5258499999999997E-2</v>
      </c>
      <c r="CG338">
        <v>-8.8884500000000005E-2</v>
      </c>
      <c r="CH338">
        <v>-0.1216259</v>
      </c>
      <c r="CI338">
        <v>-0.1262268</v>
      </c>
      <c r="CJ338">
        <v>-7.9803499999999999E-2</v>
      </c>
      <c r="CK338">
        <v>-8.8824E-2</v>
      </c>
      <c r="CL338">
        <v>-7.5832800000000006E-2</v>
      </c>
      <c r="CM338">
        <v>-6.1486300000000001E-2</v>
      </c>
      <c r="CN338">
        <v>-5.8560000000000001E-2</v>
      </c>
      <c r="CO338">
        <v>-4.9867500000000002E-2</v>
      </c>
      <c r="CP338">
        <v>-3.5693599999999999E-2</v>
      </c>
      <c r="CQ338">
        <v>-0.14330109999999999</v>
      </c>
      <c r="CR338">
        <v>-7.1706699999999998E-2</v>
      </c>
      <c r="CS338">
        <v>-5.2362199999999998E-2</v>
      </c>
      <c r="CT338">
        <v>-7.7300199999999999E-2</v>
      </c>
      <c r="CU338">
        <v>-7.7887200000000004E-2</v>
      </c>
      <c r="CV338">
        <v>-0.14585609999999999</v>
      </c>
      <c r="CW338">
        <v>-5.8154299999999999E-2</v>
      </c>
      <c r="CX338">
        <v>-4.3997700000000001E-2</v>
      </c>
      <c r="CY338">
        <v>-3.5045300000000001E-2</v>
      </c>
      <c r="CZ338">
        <v>-5.6002099999999999E-2</v>
      </c>
      <c r="DA338">
        <v>-6.61963E-2</v>
      </c>
      <c r="DB338">
        <v>-6.3940700000000003E-2</v>
      </c>
      <c r="DC338">
        <v>-4.8828999999999997E-2</v>
      </c>
      <c r="DD338">
        <v>-4.0371700000000003E-2</v>
      </c>
      <c r="DE338">
        <v>-6.3218200000000002E-2</v>
      </c>
      <c r="DF338">
        <v>-9.6902500000000003E-2</v>
      </c>
      <c r="DG338">
        <v>-9.1233099999999998E-2</v>
      </c>
      <c r="DH338">
        <v>-3.88656E-2</v>
      </c>
      <c r="DI338">
        <v>-3.5693999999999997E-2</v>
      </c>
      <c r="DJ338">
        <v>-1.9167199999999999E-2</v>
      </c>
      <c r="DK338">
        <v>-3.7404000000000001E-3</v>
      </c>
      <c r="DL338">
        <v>-6.2627999999999998E-3</v>
      </c>
      <c r="DM338">
        <v>-7.6406E-3</v>
      </c>
      <c r="DN338">
        <v>1.3764000000000001E-3</v>
      </c>
      <c r="DO338">
        <v>-0.1062395</v>
      </c>
      <c r="DP338">
        <v>-3.8556399999999998E-2</v>
      </c>
      <c r="DQ338">
        <v>-1.14828E-2</v>
      </c>
      <c r="DR338">
        <v>-3.8628500000000003E-2</v>
      </c>
      <c r="DS338">
        <v>-3.9096100000000002E-2</v>
      </c>
      <c r="DT338">
        <v>-0.1105015</v>
      </c>
      <c r="DU338">
        <v>-2.7184E-2</v>
      </c>
      <c r="DV338">
        <v>-1.31891E-2</v>
      </c>
      <c r="DW338">
        <v>9.6994000000000004E-3</v>
      </c>
      <c r="DX338">
        <v>-9.8087999999999995E-3</v>
      </c>
      <c r="DY338">
        <v>-3.10327E-2</v>
      </c>
      <c r="DZ338">
        <v>-3.1565099999999999E-2</v>
      </c>
      <c r="EA338">
        <v>-1.5199000000000001E-2</v>
      </c>
      <c r="EB338">
        <v>-4.4390000000000002E-3</v>
      </c>
      <c r="EC338">
        <v>-2.6160099999999999E-2</v>
      </c>
      <c r="ED338">
        <v>-6.1205799999999998E-2</v>
      </c>
      <c r="EE338">
        <v>-4.0707599999999997E-2</v>
      </c>
      <c r="EF338">
        <v>2.0242099999999999E-2</v>
      </c>
      <c r="EG338">
        <v>4.1017400000000002E-2</v>
      </c>
      <c r="EH338">
        <v>6.2648899999999993E-2</v>
      </c>
      <c r="EI338">
        <v>7.9635499999999998E-2</v>
      </c>
      <c r="EJ338">
        <v>6.9246000000000002E-2</v>
      </c>
      <c r="EK338">
        <v>5.3328300000000002E-2</v>
      </c>
      <c r="EL338">
        <v>5.4899700000000003E-2</v>
      </c>
      <c r="EM338">
        <v>-5.2728299999999999E-2</v>
      </c>
      <c r="EN338">
        <v>9.3074000000000004E-3</v>
      </c>
      <c r="EO338">
        <v>4.7540499999999999E-2</v>
      </c>
      <c r="EP338">
        <v>1.7207299999999998E-2</v>
      </c>
      <c r="EQ338">
        <v>1.6912099999999999E-2</v>
      </c>
      <c r="ER338">
        <v>-5.9455099999999997E-2</v>
      </c>
      <c r="ES338">
        <v>1.7532300000000001E-2</v>
      </c>
      <c r="ET338">
        <v>3.1293599999999998E-2</v>
      </c>
      <c r="EU338">
        <v>35.322580000000002</v>
      </c>
      <c r="EV338">
        <v>41.064520000000002</v>
      </c>
      <c r="EW338">
        <v>41.064520000000002</v>
      </c>
      <c r="EX338">
        <v>42.161290000000001</v>
      </c>
      <c r="EY338">
        <v>36.838709999999999</v>
      </c>
      <c r="EZ338">
        <v>37.387099999999997</v>
      </c>
      <c r="FA338">
        <v>37.967739999999999</v>
      </c>
      <c r="FB338">
        <v>33.451610000000002</v>
      </c>
      <c r="FC338">
        <v>39.161290000000001</v>
      </c>
      <c r="FD338">
        <v>47.161290000000001</v>
      </c>
      <c r="FE338">
        <v>52.387099999999997</v>
      </c>
      <c r="FF338">
        <v>53.774189999999997</v>
      </c>
      <c r="FG338">
        <v>56.161290000000001</v>
      </c>
      <c r="FH338">
        <v>58.161290000000001</v>
      </c>
      <c r="FI338">
        <v>57.774189999999997</v>
      </c>
      <c r="FJ338">
        <v>56.774189999999997</v>
      </c>
      <c r="FK338">
        <v>54.161290000000001</v>
      </c>
      <c r="FL338">
        <v>48.096780000000003</v>
      </c>
      <c r="FM338">
        <v>45.709679999999999</v>
      </c>
      <c r="FN338">
        <v>42.25806</v>
      </c>
      <c r="FO338">
        <v>39.87097</v>
      </c>
      <c r="FP338">
        <v>39.25806</v>
      </c>
      <c r="FQ338">
        <v>35.709679999999999</v>
      </c>
      <c r="FR338">
        <v>38.774189999999997</v>
      </c>
      <c r="FS338">
        <v>0.943635</v>
      </c>
      <c r="FT338">
        <v>5.2675E-2</v>
      </c>
      <c r="FU338">
        <v>6.4118400000000006E-2</v>
      </c>
      <c r="FV338">
        <v>3.91209E-2</v>
      </c>
    </row>
    <row r="339" spans="1:178" x14ac:dyDescent="0.3">
      <c r="A339" t="s">
        <v>226</v>
      </c>
      <c r="B339" t="s">
        <v>0</v>
      </c>
      <c r="C339" t="s">
        <v>269</v>
      </c>
      <c r="D339" s="32" t="s">
        <v>246</v>
      </c>
      <c r="E339" t="s">
        <v>220</v>
      </c>
      <c r="F339">
        <v>262</v>
      </c>
      <c r="G339">
        <v>0.274337</v>
      </c>
      <c r="H339">
        <v>0.23658170000000001</v>
      </c>
      <c r="I339">
        <v>0.22696179999999999</v>
      </c>
      <c r="J339">
        <v>0.22388939999999999</v>
      </c>
      <c r="K339">
        <v>0.22680410000000001</v>
      </c>
      <c r="L339">
        <v>0.246613</v>
      </c>
      <c r="M339">
        <v>0.2461255</v>
      </c>
      <c r="N339">
        <v>0.1746895</v>
      </c>
      <c r="O339">
        <v>-4.7311899999999997E-2</v>
      </c>
      <c r="P339">
        <v>-0.27050469999999999</v>
      </c>
      <c r="Q339">
        <v>-0.40219840000000001</v>
      </c>
      <c r="R339">
        <v>-0.49754619999999999</v>
      </c>
      <c r="S339">
        <v>-0.49998749999999997</v>
      </c>
      <c r="T339">
        <v>-0.35113</v>
      </c>
      <c r="U339">
        <v>-0.22605449999999999</v>
      </c>
      <c r="V339">
        <v>4.8807E-3</v>
      </c>
      <c r="W339">
        <v>0.20744009999999999</v>
      </c>
      <c r="X339">
        <v>0.43075219999999997</v>
      </c>
      <c r="Y339">
        <v>0.480989</v>
      </c>
      <c r="Z339">
        <v>0.49186229999999997</v>
      </c>
      <c r="AA339">
        <v>0.4694065</v>
      </c>
      <c r="AB339">
        <v>0.40873140000000002</v>
      </c>
      <c r="AC339">
        <v>0.40688619999999998</v>
      </c>
      <c r="AD339">
        <v>0.3296675</v>
      </c>
      <c r="AE339">
        <v>-0.1091742</v>
      </c>
      <c r="AF339">
        <v>-7.9389500000000002E-2</v>
      </c>
      <c r="AG339">
        <v>-6.0464499999999997E-2</v>
      </c>
      <c r="AH339">
        <v>-5.6630300000000001E-2</v>
      </c>
      <c r="AI339">
        <v>-6.3380099999999995E-2</v>
      </c>
      <c r="AJ339">
        <v>-7.7029299999999995E-2</v>
      </c>
      <c r="AK339">
        <v>-8.3611400000000002E-2</v>
      </c>
      <c r="AL339">
        <v>-0.117285</v>
      </c>
      <c r="AM339">
        <v>-0.1265665</v>
      </c>
      <c r="AN339">
        <v>-0.13521259999999999</v>
      </c>
      <c r="AO339">
        <v>-0.14322280000000001</v>
      </c>
      <c r="AP339">
        <v>-0.1055323</v>
      </c>
      <c r="AQ339">
        <v>-0.106007</v>
      </c>
      <c r="AR339">
        <v>-8.2684099999999996E-2</v>
      </c>
      <c r="AS339">
        <v>-8.0780599999999994E-2</v>
      </c>
      <c r="AT339">
        <v>-6.9406999999999996E-2</v>
      </c>
      <c r="AU339">
        <v>-0.19120300000000001</v>
      </c>
      <c r="AV339">
        <v>-0.14467360000000001</v>
      </c>
      <c r="AW339">
        <v>-0.1317323</v>
      </c>
      <c r="AX339">
        <v>-0.1171967</v>
      </c>
      <c r="AY339">
        <v>-0.1147251</v>
      </c>
      <c r="AZ339">
        <v>-0.2013076</v>
      </c>
      <c r="BA339">
        <v>-0.12991069999999999</v>
      </c>
      <c r="BB339">
        <v>-0.11121490000000001</v>
      </c>
      <c r="BC339">
        <v>-7.7404500000000001E-2</v>
      </c>
      <c r="BD339">
        <v>-5.4307300000000003E-2</v>
      </c>
      <c r="BE339">
        <v>-4.0992199999999999E-2</v>
      </c>
      <c r="BF339">
        <v>-3.7400900000000001E-2</v>
      </c>
      <c r="BG339">
        <v>-4.24719E-2</v>
      </c>
      <c r="BH339">
        <v>-5.1381400000000001E-2</v>
      </c>
      <c r="BI339">
        <v>-6.1005999999999998E-2</v>
      </c>
      <c r="BJ339">
        <v>-9.2448900000000001E-2</v>
      </c>
      <c r="BK339">
        <v>-9.1867599999999994E-2</v>
      </c>
      <c r="BL339">
        <v>-8.7473300000000004E-2</v>
      </c>
      <c r="BM339">
        <v>-7.2198899999999996E-2</v>
      </c>
      <c r="BN339">
        <v>-4.0356400000000001E-2</v>
      </c>
      <c r="BO339">
        <v>-4.0316100000000001E-2</v>
      </c>
      <c r="BP339">
        <v>-2.1673399999999999E-2</v>
      </c>
      <c r="BQ339">
        <v>-2.9006199999999999E-2</v>
      </c>
      <c r="BR339">
        <v>-1.7874399999999999E-2</v>
      </c>
      <c r="BS339">
        <v>-0.1423345</v>
      </c>
      <c r="BT339">
        <v>-0.1007788</v>
      </c>
      <c r="BU339">
        <v>-8.1959400000000002E-2</v>
      </c>
      <c r="BV339">
        <v>-6.5104999999999996E-2</v>
      </c>
      <c r="BW339">
        <v>-5.7657E-2</v>
      </c>
      <c r="BX339">
        <v>-0.15340960000000001</v>
      </c>
      <c r="BY339">
        <v>-8.6651400000000003E-2</v>
      </c>
      <c r="BZ339">
        <v>-8.0700499999999994E-2</v>
      </c>
      <c r="CA339">
        <v>-5.5400900000000003E-2</v>
      </c>
      <c r="CB339">
        <v>-3.69354E-2</v>
      </c>
      <c r="CC339">
        <v>-2.7505700000000001E-2</v>
      </c>
      <c r="CD339">
        <v>-2.4082599999999999E-2</v>
      </c>
      <c r="CE339">
        <v>-2.7990899999999999E-2</v>
      </c>
      <c r="CF339">
        <v>-3.3617800000000003E-2</v>
      </c>
      <c r="CG339">
        <v>-4.5349500000000001E-2</v>
      </c>
      <c r="CH339">
        <v>-7.5247499999999995E-2</v>
      </c>
      <c r="CI339">
        <v>-6.7835300000000001E-2</v>
      </c>
      <c r="CJ339">
        <v>-5.4409300000000001E-2</v>
      </c>
      <c r="CK339">
        <v>-2.3008000000000001E-2</v>
      </c>
      <c r="CL339">
        <v>4.7841999999999997E-3</v>
      </c>
      <c r="CM339">
        <v>5.1812999999999998E-3</v>
      </c>
      <c r="CN339">
        <v>2.05825E-2</v>
      </c>
      <c r="CO339">
        <v>6.8526000000000004E-3</v>
      </c>
      <c r="CP339">
        <v>1.78169E-2</v>
      </c>
      <c r="CQ339">
        <v>-0.1084883</v>
      </c>
      <c r="CR339">
        <v>-7.0377400000000007E-2</v>
      </c>
      <c r="CS339">
        <v>-4.7486899999999999E-2</v>
      </c>
      <c r="CT339">
        <v>-2.9026400000000001E-2</v>
      </c>
      <c r="CU339">
        <v>-1.8131899999999999E-2</v>
      </c>
      <c r="CV339">
        <v>-0.1202357</v>
      </c>
      <c r="CW339">
        <v>-5.66901E-2</v>
      </c>
      <c r="CX339">
        <v>-5.9566300000000003E-2</v>
      </c>
      <c r="CY339">
        <v>-3.3397299999999998E-2</v>
      </c>
      <c r="CZ339">
        <v>-1.9563400000000002E-2</v>
      </c>
      <c r="DA339">
        <v>-1.40193E-2</v>
      </c>
      <c r="DB339">
        <v>-1.07644E-2</v>
      </c>
      <c r="DC339">
        <v>-1.3509999999999999E-2</v>
      </c>
      <c r="DD339">
        <v>-1.5854199999999999E-2</v>
      </c>
      <c r="DE339">
        <v>-2.9693000000000001E-2</v>
      </c>
      <c r="DF339">
        <v>-5.8046199999999999E-2</v>
      </c>
      <c r="DG339">
        <v>-4.3802899999999999E-2</v>
      </c>
      <c r="DH339">
        <v>-2.1345200000000002E-2</v>
      </c>
      <c r="DI339">
        <v>2.6182899999999999E-2</v>
      </c>
      <c r="DJ339">
        <v>4.9924799999999998E-2</v>
      </c>
      <c r="DK339">
        <v>5.0678599999999997E-2</v>
      </c>
      <c r="DL339">
        <v>6.2838400000000003E-2</v>
      </c>
      <c r="DM339">
        <v>4.2711399999999997E-2</v>
      </c>
      <c r="DN339">
        <v>5.3508300000000002E-2</v>
      </c>
      <c r="DO339">
        <v>-7.4642100000000003E-2</v>
      </c>
      <c r="DP339">
        <v>-3.9975999999999998E-2</v>
      </c>
      <c r="DQ339">
        <v>-1.3014299999999999E-2</v>
      </c>
      <c r="DR339">
        <v>7.0521000000000004E-3</v>
      </c>
      <c r="DS339">
        <v>2.1393300000000001E-2</v>
      </c>
      <c r="DT339">
        <v>-8.7061700000000006E-2</v>
      </c>
      <c r="DU339">
        <v>-2.67288E-2</v>
      </c>
      <c r="DV339">
        <v>-3.8432099999999997E-2</v>
      </c>
      <c r="DW339">
        <v>-1.6276999999999999E-3</v>
      </c>
      <c r="DX339">
        <v>5.5187999999999999E-3</v>
      </c>
      <c r="DY339">
        <v>5.4530000000000004E-3</v>
      </c>
      <c r="DZ339">
        <v>8.4650999999999997E-3</v>
      </c>
      <c r="EA339">
        <v>7.3981999999999997E-3</v>
      </c>
      <c r="EB339">
        <v>9.7937000000000007E-3</v>
      </c>
      <c r="EC339">
        <v>-7.0875E-3</v>
      </c>
      <c r="ED339">
        <v>-3.3210099999999999E-2</v>
      </c>
      <c r="EE339">
        <v>-9.1041000000000004E-3</v>
      </c>
      <c r="EF339">
        <v>2.63941E-2</v>
      </c>
      <c r="EG339">
        <v>9.7206799999999996E-2</v>
      </c>
      <c r="EH339">
        <v>0.1151006</v>
      </c>
      <c r="EI339">
        <v>0.1163695</v>
      </c>
      <c r="EJ339">
        <v>0.1238491</v>
      </c>
      <c r="EK339">
        <v>9.4485799999999995E-2</v>
      </c>
      <c r="EL339">
        <v>0.10504090000000001</v>
      </c>
      <c r="EM339">
        <v>-2.5773500000000001E-2</v>
      </c>
      <c r="EN339">
        <v>3.9188000000000001E-3</v>
      </c>
      <c r="EO339">
        <v>3.6758600000000002E-2</v>
      </c>
      <c r="EP339">
        <v>5.9143899999999999E-2</v>
      </c>
      <c r="EQ339">
        <v>7.8461299999999998E-2</v>
      </c>
      <c r="ER339">
        <v>-3.9163799999999999E-2</v>
      </c>
      <c r="ES339">
        <v>1.6530599999999999E-2</v>
      </c>
      <c r="ET339">
        <v>-7.9176999999999997E-3</v>
      </c>
      <c r="EU339">
        <v>39</v>
      </c>
      <c r="EV339">
        <v>38</v>
      </c>
      <c r="EW339">
        <v>38</v>
      </c>
      <c r="EX339">
        <v>44</v>
      </c>
      <c r="EY339">
        <v>35</v>
      </c>
      <c r="EZ339">
        <v>38</v>
      </c>
      <c r="FA339">
        <v>30</v>
      </c>
      <c r="FB339">
        <v>31</v>
      </c>
      <c r="FC339">
        <v>41</v>
      </c>
      <c r="FD339">
        <v>49</v>
      </c>
      <c r="FE339">
        <v>53</v>
      </c>
      <c r="FF339">
        <v>55</v>
      </c>
      <c r="FG339">
        <v>58</v>
      </c>
      <c r="FH339">
        <v>60</v>
      </c>
      <c r="FI339">
        <v>59</v>
      </c>
      <c r="FJ339">
        <v>58</v>
      </c>
      <c r="FK339">
        <v>56</v>
      </c>
      <c r="FL339">
        <v>53</v>
      </c>
      <c r="FM339">
        <v>50</v>
      </c>
      <c r="FN339">
        <v>49</v>
      </c>
      <c r="FO339">
        <v>46</v>
      </c>
      <c r="FP339">
        <v>46</v>
      </c>
      <c r="FQ339">
        <v>40</v>
      </c>
      <c r="FR339">
        <v>40</v>
      </c>
      <c r="FS339">
        <v>0.81719569999999997</v>
      </c>
      <c r="FT339">
        <v>4.72174E-2</v>
      </c>
      <c r="FU339">
        <v>6.0102900000000001E-2</v>
      </c>
      <c r="FV339">
        <v>2.8365600000000001E-2</v>
      </c>
    </row>
    <row r="340" spans="1:178" x14ac:dyDescent="0.3">
      <c r="A340" t="s">
        <v>226</v>
      </c>
      <c r="B340" t="s">
        <v>0</v>
      </c>
      <c r="C340" t="s">
        <v>269</v>
      </c>
      <c r="D340" s="32" t="s">
        <v>246</v>
      </c>
      <c r="E340" t="s">
        <v>221</v>
      </c>
      <c r="F340">
        <v>287</v>
      </c>
      <c r="G340">
        <v>0.30909930000000002</v>
      </c>
      <c r="H340">
        <v>0.25709470000000001</v>
      </c>
      <c r="I340">
        <v>0.1991781</v>
      </c>
      <c r="J340">
        <v>0.18802170000000001</v>
      </c>
      <c r="K340">
        <v>0.2051576</v>
      </c>
      <c r="L340">
        <v>0.2389328</v>
      </c>
      <c r="M340">
        <v>0.29207070000000002</v>
      </c>
      <c r="N340">
        <v>0.21550250000000001</v>
      </c>
      <c r="O340">
        <v>-1.9910400000000002E-2</v>
      </c>
      <c r="P340">
        <v>-0.1896767</v>
      </c>
      <c r="Q340">
        <v>-0.40220929999999999</v>
      </c>
      <c r="R340">
        <v>-0.47744829999999999</v>
      </c>
      <c r="S340">
        <v>-0.49010110000000001</v>
      </c>
      <c r="T340">
        <v>-0.42333870000000001</v>
      </c>
      <c r="U340">
        <v>-0.20841009999999999</v>
      </c>
      <c r="V340">
        <v>2.73692E-2</v>
      </c>
      <c r="W340">
        <v>0.27329759999999997</v>
      </c>
      <c r="X340">
        <v>0.48851539999999999</v>
      </c>
      <c r="Y340">
        <v>0.52741470000000001</v>
      </c>
      <c r="Z340">
        <v>0.47571219999999997</v>
      </c>
      <c r="AA340">
        <v>0.48005049999999999</v>
      </c>
      <c r="AB340">
        <v>0.45217020000000002</v>
      </c>
      <c r="AC340">
        <v>0.40915420000000002</v>
      </c>
      <c r="AD340">
        <v>0.3647936</v>
      </c>
      <c r="AE340">
        <v>-8.2049399999999995E-2</v>
      </c>
      <c r="AF340">
        <v>-0.1160683</v>
      </c>
      <c r="AG340">
        <v>-0.1019302</v>
      </c>
      <c r="AH340">
        <v>-9.5821199999999995E-2</v>
      </c>
      <c r="AI340">
        <v>-8.3695099999999995E-2</v>
      </c>
      <c r="AJ340">
        <v>-7.9934599999999995E-2</v>
      </c>
      <c r="AK340">
        <v>-9.9385500000000002E-2</v>
      </c>
      <c r="AL340">
        <v>-8.9638800000000005E-2</v>
      </c>
      <c r="AM340">
        <v>-0.1113002</v>
      </c>
      <c r="AN340">
        <v>-8.9777399999999993E-2</v>
      </c>
      <c r="AO340">
        <v>-0.12934899999999999</v>
      </c>
      <c r="AP340">
        <v>-0.14304159999999999</v>
      </c>
      <c r="AQ340">
        <v>-0.1233066</v>
      </c>
      <c r="AR340">
        <v>-0.12897500000000001</v>
      </c>
      <c r="AS340">
        <v>-9.5488500000000004E-2</v>
      </c>
      <c r="AT340">
        <v>-9.9094100000000004E-2</v>
      </c>
      <c r="AU340">
        <v>-9.8930199999999996E-2</v>
      </c>
      <c r="AV340">
        <v>-6.1805100000000002E-2</v>
      </c>
      <c r="AW340">
        <v>-6.3091099999999997E-2</v>
      </c>
      <c r="AX340">
        <v>-0.101642</v>
      </c>
      <c r="AY340">
        <v>-9.2752799999999996E-2</v>
      </c>
      <c r="AZ340">
        <v>-7.9699199999999998E-2</v>
      </c>
      <c r="BA340">
        <v>-4.48239E-2</v>
      </c>
      <c r="BB340">
        <v>-5.1204399999999997E-2</v>
      </c>
      <c r="BC340">
        <v>-4.8026699999999999E-2</v>
      </c>
      <c r="BD340">
        <v>-7.8459699999999993E-2</v>
      </c>
      <c r="BE340">
        <v>-7.6237100000000002E-2</v>
      </c>
      <c r="BF340">
        <v>-7.3122300000000001E-2</v>
      </c>
      <c r="BG340">
        <v>-6.0200499999999997E-2</v>
      </c>
      <c r="BH340">
        <v>-5.42353E-2</v>
      </c>
      <c r="BI340">
        <v>-7.2856099999999993E-2</v>
      </c>
      <c r="BJ340">
        <v>-6.5601199999999998E-2</v>
      </c>
      <c r="BK340">
        <v>-7.7876899999999999E-2</v>
      </c>
      <c r="BL340">
        <v>-5.32416E-2</v>
      </c>
      <c r="BM340">
        <v>-8.77521E-2</v>
      </c>
      <c r="BN340">
        <v>-9.2248200000000002E-2</v>
      </c>
      <c r="BO340">
        <v>-7.1769299999999994E-2</v>
      </c>
      <c r="BP340">
        <v>-8.2278400000000002E-2</v>
      </c>
      <c r="BQ340">
        <v>-5.8279900000000003E-2</v>
      </c>
      <c r="BR340">
        <v>-6.8821599999999997E-2</v>
      </c>
      <c r="BS340">
        <v>-6.7875699999999997E-2</v>
      </c>
      <c r="BT340">
        <v>-3.65505E-2</v>
      </c>
      <c r="BU340">
        <v>-2.7012600000000001E-2</v>
      </c>
      <c r="BV340">
        <v>-6.9139099999999995E-2</v>
      </c>
      <c r="BW340">
        <v>-6.3630300000000001E-2</v>
      </c>
      <c r="BX340">
        <v>-5.0397400000000002E-2</v>
      </c>
      <c r="BY340">
        <v>-2.11807E-2</v>
      </c>
      <c r="BZ340">
        <v>-1.6734800000000001E-2</v>
      </c>
      <c r="CA340">
        <v>-2.4462600000000001E-2</v>
      </c>
      <c r="CB340">
        <v>-5.2412100000000003E-2</v>
      </c>
      <c r="CC340">
        <v>-5.84422E-2</v>
      </c>
      <c r="CD340">
        <v>-5.7401099999999997E-2</v>
      </c>
      <c r="CE340">
        <v>-4.3928200000000001E-2</v>
      </c>
      <c r="CF340">
        <v>-3.6436099999999999E-2</v>
      </c>
      <c r="CG340">
        <v>-5.4481799999999997E-2</v>
      </c>
      <c r="CH340">
        <v>-4.8952900000000001E-2</v>
      </c>
      <c r="CI340">
        <v>-5.4727999999999999E-2</v>
      </c>
      <c r="CJ340">
        <v>-2.7937099999999999E-2</v>
      </c>
      <c r="CK340">
        <v>-5.8942099999999997E-2</v>
      </c>
      <c r="CL340">
        <v>-5.7068899999999999E-2</v>
      </c>
      <c r="CM340">
        <v>-3.6074700000000001E-2</v>
      </c>
      <c r="CN340">
        <v>-4.9936599999999998E-2</v>
      </c>
      <c r="CO340">
        <v>-3.2509400000000001E-2</v>
      </c>
      <c r="CP340">
        <v>-4.7855000000000002E-2</v>
      </c>
      <c r="CQ340">
        <v>-4.6367499999999999E-2</v>
      </c>
      <c r="CR340">
        <v>-1.9059199999999998E-2</v>
      </c>
      <c r="CS340">
        <v>-2.0248000000000002E-3</v>
      </c>
      <c r="CT340">
        <v>-4.6627799999999997E-2</v>
      </c>
      <c r="CU340">
        <v>-4.3460100000000002E-2</v>
      </c>
      <c r="CV340">
        <v>-3.0103100000000001E-2</v>
      </c>
      <c r="CW340">
        <v>-4.8054999999999999E-3</v>
      </c>
      <c r="CX340">
        <v>7.1387000000000004E-3</v>
      </c>
      <c r="CY340">
        <v>-8.9860000000000005E-4</v>
      </c>
      <c r="CZ340">
        <v>-2.6364499999999999E-2</v>
      </c>
      <c r="DA340">
        <v>-4.0647200000000001E-2</v>
      </c>
      <c r="DB340">
        <v>-4.1679899999999999E-2</v>
      </c>
      <c r="DC340">
        <v>-2.7655900000000001E-2</v>
      </c>
      <c r="DD340">
        <v>-1.8636900000000001E-2</v>
      </c>
      <c r="DE340">
        <v>-3.6107599999999997E-2</v>
      </c>
      <c r="DF340">
        <v>-3.23045E-2</v>
      </c>
      <c r="DG340">
        <v>-3.1579200000000002E-2</v>
      </c>
      <c r="DH340">
        <v>-2.6324999999999999E-3</v>
      </c>
      <c r="DI340">
        <v>-3.0132200000000001E-2</v>
      </c>
      <c r="DJ340">
        <v>-2.1889499999999999E-2</v>
      </c>
      <c r="DK340">
        <v>-3.8010000000000002E-4</v>
      </c>
      <c r="DL340">
        <v>-1.7594700000000001E-2</v>
      </c>
      <c r="DM340">
        <v>-6.7387999999999997E-3</v>
      </c>
      <c r="DN340">
        <v>-2.68883E-2</v>
      </c>
      <c r="DO340">
        <v>-2.4859300000000001E-2</v>
      </c>
      <c r="DP340">
        <v>-1.5679999999999999E-3</v>
      </c>
      <c r="DQ340">
        <v>2.2963000000000001E-2</v>
      </c>
      <c r="DR340">
        <v>-2.41164E-2</v>
      </c>
      <c r="DS340">
        <v>-2.3290000000000002E-2</v>
      </c>
      <c r="DT340">
        <v>-9.8087999999999995E-3</v>
      </c>
      <c r="DU340">
        <v>1.15697E-2</v>
      </c>
      <c r="DV340">
        <v>3.10123E-2</v>
      </c>
      <c r="DW340">
        <v>3.3124199999999999E-2</v>
      </c>
      <c r="DX340">
        <v>1.12441E-2</v>
      </c>
      <c r="DY340">
        <v>-1.49541E-2</v>
      </c>
      <c r="DZ340">
        <v>-1.8980899999999998E-2</v>
      </c>
      <c r="EA340">
        <v>-4.1614E-3</v>
      </c>
      <c r="EB340">
        <v>7.0623999999999999E-3</v>
      </c>
      <c r="EC340">
        <v>-9.5782000000000003E-3</v>
      </c>
      <c r="ED340">
        <v>-8.2669000000000006E-3</v>
      </c>
      <c r="EE340">
        <v>1.8441E-3</v>
      </c>
      <c r="EF340">
        <v>3.3903299999999997E-2</v>
      </c>
      <c r="EG340">
        <v>1.1464800000000001E-2</v>
      </c>
      <c r="EH340">
        <v>2.89038E-2</v>
      </c>
      <c r="EI340">
        <v>5.11572E-2</v>
      </c>
      <c r="EJ340">
        <v>2.9101800000000001E-2</v>
      </c>
      <c r="EK340">
        <v>3.0469799999999998E-2</v>
      </c>
      <c r="EL340">
        <v>3.3842E-3</v>
      </c>
      <c r="EM340">
        <v>6.1951999999999997E-3</v>
      </c>
      <c r="EN340">
        <v>2.3686599999999999E-2</v>
      </c>
      <c r="EO340">
        <v>5.9041499999999997E-2</v>
      </c>
      <c r="EP340">
        <v>8.3864000000000005E-3</v>
      </c>
      <c r="EQ340">
        <v>5.8326000000000003E-3</v>
      </c>
      <c r="ER340">
        <v>1.9493E-2</v>
      </c>
      <c r="ES340">
        <v>3.5212899999999998E-2</v>
      </c>
      <c r="ET340">
        <v>6.5481899999999996E-2</v>
      </c>
      <c r="EU340">
        <v>33</v>
      </c>
      <c r="EV340">
        <v>43</v>
      </c>
      <c r="EW340">
        <v>43</v>
      </c>
      <c r="EX340">
        <v>41</v>
      </c>
      <c r="EY340">
        <v>38</v>
      </c>
      <c r="EZ340">
        <v>37</v>
      </c>
      <c r="FA340">
        <v>43</v>
      </c>
      <c r="FB340">
        <v>35</v>
      </c>
      <c r="FC340">
        <v>38</v>
      </c>
      <c r="FD340">
        <v>46</v>
      </c>
      <c r="FE340">
        <v>52</v>
      </c>
      <c r="FF340">
        <v>53</v>
      </c>
      <c r="FG340">
        <v>55</v>
      </c>
      <c r="FH340">
        <v>57</v>
      </c>
      <c r="FI340">
        <v>57</v>
      </c>
      <c r="FJ340">
        <v>56</v>
      </c>
      <c r="FK340">
        <v>53</v>
      </c>
      <c r="FL340">
        <v>45</v>
      </c>
      <c r="FM340">
        <v>43</v>
      </c>
      <c r="FN340">
        <v>38</v>
      </c>
      <c r="FO340">
        <v>36</v>
      </c>
      <c r="FP340">
        <v>35</v>
      </c>
      <c r="FQ340">
        <v>33</v>
      </c>
      <c r="FR340">
        <v>38</v>
      </c>
      <c r="FS340">
        <v>0.55964700000000001</v>
      </c>
      <c r="FT340">
        <v>3.0281499999999999E-2</v>
      </c>
      <c r="FU340">
        <v>3.4456100000000003E-2</v>
      </c>
      <c r="FV340">
        <v>2.56849E-2</v>
      </c>
    </row>
    <row r="341" spans="1:178" x14ac:dyDescent="0.3">
      <c r="A341" t="s">
        <v>226</v>
      </c>
      <c r="B341" t="s">
        <v>0</v>
      </c>
      <c r="C341" t="s">
        <v>269</v>
      </c>
      <c r="D341" s="32" t="s">
        <v>247</v>
      </c>
      <c r="E341" t="s">
        <v>219</v>
      </c>
      <c r="F341">
        <v>607</v>
      </c>
      <c r="G341">
        <v>0.9899715</v>
      </c>
      <c r="H341">
        <v>0.81695059999999997</v>
      </c>
      <c r="I341">
        <v>0.72565389999999996</v>
      </c>
      <c r="J341">
        <v>0.75473210000000002</v>
      </c>
      <c r="K341">
        <v>0.65104629999999997</v>
      </c>
      <c r="L341">
        <v>0.67726549999999996</v>
      </c>
      <c r="M341">
        <v>0.63952819999999999</v>
      </c>
      <c r="N341">
        <v>0.56565069999999995</v>
      </c>
      <c r="O341">
        <v>0.47311540000000002</v>
      </c>
      <c r="P341">
        <v>0.1699638</v>
      </c>
      <c r="Q341">
        <v>-0.18349399999999999</v>
      </c>
      <c r="R341">
        <v>-0.31526480000000001</v>
      </c>
      <c r="S341">
        <v>-0.76971639999999997</v>
      </c>
      <c r="T341">
        <v>-0.60086799999999996</v>
      </c>
      <c r="U341">
        <v>-0.17827170000000001</v>
      </c>
      <c r="V341">
        <v>0.34878910000000002</v>
      </c>
      <c r="W341">
        <v>0.7248791</v>
      </c>
      <c r="X341">
        <v>1.3526359999999999</v>
      </c>
      <c r="Y341">
        <v>1.6357470000000001</v>
      </c>
      <c r="Z341">
        <v>1.63524</v>
      </c>
      <c r="AA341">
        <v>1.482075</v>
      </c>
      <c r="AB341">
        <v>1.282821</v>
      </c>
      <c r="AC341">
        <v>1.114563</v>
      </c>
      <c r="AD341">
        <v>0.96180840000000001</v>
      </c>
      <c r="AE341">
        <v>-0.15532679999999999</v>
      </c>
      <c r="AF341">
        <v>-0.2037283</v>
      </c>
      <c r="AG341">
        <v>-0.16300700000000001</v>
      </c>
      <c r="AH341">
        <v>-0.21883759999999999</v>
      </c>
      <c r="AI341">
        <v>-0.19230059999999999</v>
      </c>
      <c r="AJ341">
        <v>-9.8901799999999998E-2</v>
      </c>
      <c r="AK341">
        <v>-0.1024312</v>
      </c>
      <c r="AL341">
        <v>-9.5763200000000007E-2</v>
      </c>
      <c r="AM341">
        <v>-0.13319039999999999</v>
      </c>
      <c r="AN341">
        <v>-0.1800061</v>
      </c>
      <c r="AO341">
        <v>-0.24777840000000001</v>
      </c>
      <c r="AP341">
        <v>-0.1088042</v>
      </c>
      <c r="AQ341">
        <v>-0.10228719999999999</v>
      </c>
      <c r="AR341">
        <v>-0.14295640000000001</v>
      </c>
      <c r="AS341">
        <v>4.51171E-2</v>
      </c>
      <c r="AT341">
        <v>2.3042300000000002E-2</v>
      </c>
      <c r="AU341">
        <v>-5.3098100000000002E-2</v>
      </c>
      <c r="AV341">
        <v>-7.1398299999999998E-2</v>
      </c>
      <c r="AW341">
        <v>-0.16039429999999999</v>
      </c>
      <c r="AX341">
        <v>-0.20377729999999999</v>
      </c>
      <c r="AY341">
        <v>-0.1816498</v>
      </c>
      <c r="AZ341">
        <v>-0.3177875</v>
      </c>
      <c r="BA341">
        <v>-0.30188680000000001</v>
      </c>
      <c r="BB341">
        <v>-0.23021150000000001</v>
      </c>
      <c r="BC341">
        <v>-9.7903100000000007E-2</v>
      </c>
      <c r="BD341">
        <v>-0.15156140000000001</v>
      </c>
      <c r="BE341">
        <v>-0.121249</v>
      </c>
      <c r="BF341">
        <v>-0.17715059999999999</v>
      </c>
      <c r="BG341">
        <v>-0.15143019999999999</v>
      </c>
      <c r="BH341">
        <v>-5.6682700000000003E-2</v>
      </c>
      <c r="BI341">
        <v>-5.9628199999999999E-2</v>
      </c>
      <c r="BJ341">
        <v>-4.3746300000000002E-2</v>
      </c>
      <c r="BK341">
        <v>-6.7718500000000001E-2</v>
      </c>
      <c r="BL341">
        <v>-9.4506800000000002E-2</v>
      </c>
      <c r="BM341">
        <v>-0.1447842</v>
      </c>
      <c r="BN341">
        <v>-8.8429000000000008E-3</v>
      </c>
      <c r="BO341">
        <v>-7.7289999999999998E-3</v>
      </c>
      <c r="BP341">
        <v>-4.5069499999999998E-2</v>
      </c>
      <c r="BQ341">
        <v>0.1368991</v>
      </c>
      <c r="BR341">
        <v>0.1107732</v>
      </c>
      <c r="BS341">
        <v>3.6897699999999999E-2</v>
      </c>
      <c r="BT341">
        <v>1.9866600000000002E-2</v>
      </c>
      <c r="BU341">
        <v>-7.3394600000000004E-2</v>
      </c>
      <c r="BV341">
        <v>-0.1223336</v>
      </c>
      <c r="BW341">
        <v>-0.1052944</v>
      </c>
      <c r="BX341">
        <v>-0.24129790000000001</v>
      </c>
      <c r="BY341">
        <v>-0.2273366</v>
      </c>
      <c r="BZ341">
        <v>-0.16459019999999999</v>
      </c>
      <c r="CA341">
        <v>-5.8131500000000003E-2</v>
      </c>
      <c r="CB341">
        <v>-0.1154308</v>
      </c>
      <c r="CC341">
        <v>-9.2327599999999996E-2</v>
      </c>
      <c r="CD341">
        <v>-0.1482783</v>
      </c>
      <c r="CE341">
        <v>-0.1231235</v>
      </c>
      <c r="CF341">
        <v>-2.7441900000000002E-2</v>
      </c>
      <c r="CG341">
        <v>-2.9982999999999999E-2</v>
      </c>
      <c r="CH341">
        <v>-7.7194999999999998E-3</v>
      </c>
      <c r="CI341">
        <v>-2.2372800000000002E-2</v>
      </c>
      <c r="CJ341">
        <v>-3.5290299999999997E-2</v>
      </c>
      <c r="CK341">
        <v>-7.3450799999999997E-2</v>
      </c>
      <c r="CL341">
        <v>6.0389900000000003E-2</v>
      </c>
      <c r="CM341">
        <v>5.7761600000000003E-2</v>
      </c>
      <c r="CN341">
        <v>2.2726699999999999E-2</v>
      </c>
      <c r="CO341">
        <v>0.20046700000000001</v>
      </c>
      <c r="CP341">
        <v>0.1715353</v>
      </c>
      <c r="CQ341">
        <v>9.9228499999999997E-2</v>
      </c>
      <c r="CR341">
        <v>8.3076399999999995E-2</v>
      </c>
      <c r="CS341">
        <v>-1.3139E-2</v>
      </c>
      <c r="CT341">
        <v>-6.5925899999999996E-2</v>
      </c>
      <c r="CU341">
        <v>-5.24108E-2</v>
      </c>
      <c r="CV341">
        <v>-0.1883215</v>
      </c>
      <c r="CW341">
        <v>-0.17570340000000001</v>
      </c>
      <c r="CX341">
        <v>-0.1191411</v>
      </c>
      <c r="CY341">
        <v>-1.8360000000000001E-2</v>
      </c>
      <c r="CZ341">
        <v>-7.9300099999999998E-2</v>
      </c>
      <c r="DA341">
        <v>-6.3406100000000007E-2</v>
      </c>
      <c r="DB341">
        <v>-0.119406</v>
      </c>
      <c r="DC341">
        <v>-9.4816800000000007E-2</v>
      </c>
      <c r="DD341">
        <v>1.7989E-3</v>
      </c>
      <c r="DE341">
        <v>-3.3780000000000003E-4</v>
      </c>
      <c r="DF341">
        <v>2.8307200000000001E-2</v>
      </c>
      <c r="DG341">
        <v>2.2972800000000002E-2</v>
      </c>
      <c r="DH341">
        <v>2.3926200000000002E-2</v>
      </c>
      <c r="DI341">
        <v>-2.1172999999999999E-3</v>
      </c>
      <c r="DJ341">
        <v>0.12962280000000001</v>
      </c>
      <c r="DK341">
        <v>0.1232523</v>
      </c>
      <c r="DL341">
        <v>9.05228E-2</v>
      </c>
      <c r="DM341">
        <v>0.26403480000000001</v>
      </c>
      <c r="DN341">
        <v>0.23229739999999999</v>
      </c>
      <c r="DO341">
        <v>0.16155929999999999</v>
      </c>
      <c r="DP341">
        <v>0.14628620000000001</v>
      </c>
      <c r="DQ341">
        <v>4.7116699999999997E-2</v>
      </c>
      <c r="DR341">
        <v>-9.5183000000000004E-3</v>
      </c>
      <c r="DS341">
        <v>4.728E-4</v>
      </c>
      <c r="DT341">
        <v>-0.1353451</v>
      </c>
      <c r="DU341">
        <v>-0.12407020000000001</v>
      </c>
      <c r="DV341">
        <v>-7.3691999999999994E-2</v>
      </c>
      <c r="DW341">
        <v>3.9063800000000003E-2</v>
      </c>
      <c r="DX341">
        <v>-2.7133299999999999E-2</v>
      </c>
      <c r="DY341">
        <v>-2.16481E-2</v>
      </c>
      <c r="DZ341">
        <v>-7.7718999999999996E-2</v>
      </c>
      <c r="EA341">
        <v>-5.3946399999999999E-2</v>
      </c>
      <c r="EB341">
        <v>4.4018000000000002E-2</v>
      </c>
      <c r="EC341">
        <v>4.2465099999999999E-2</v>
      </c>
      <c r="ED341">
        <v>8.0324099999999996E-2</v>
      </c>
      <c r="EE341">
        <v>8.8444700000000001E-2</v>
      </c>
      <c r="EF341">
        <v>0.10942540000000001</v>
      </c>
      <c r="EG341">
        <v>0.10087690000000001</v>
      </c>
      <c r="EH341">
        <v>0.22958400000000001</v>
      </c>
      <c r="EI341">
        <v>0.21781039999999999</v>
      </c>
      <c r="EJ341">
        <v>0.18840970000000001</v>
      </c>
      <c r="EK341">
        <v>0.35581679999999999</v>
      </c>
      <c r="EL341">
        <v>0.32002829999999999</v>
      </c>
      <c r="EM341">
        <v>0.25155499999999997</v>
      </c>
      <c r="EN341">
        <v>0.23755109999999999</v>
      </c>
      <c r="EO341">
        <v>0.13411629999999999</v>
      </c>
      <c r="EP341">
        <v>7.19254E-2</v>
      </c>
      <c r="EQ341">
        <v>7.6828199999999999E-2</v>
      </c>
      <c r="ER341">
        <v>-5.8855499999999998E-2</v>
      </c>
      <c r="ES341">
        <v>-4.9520000000000002E-2</v>
      </c>
      <c r="ET341">
        <v>-8.0707000000000001E-3</v>
      </c>
      <c r="EU341">
        <v>75.612899999999996</v>
      </c>
      <c r="EV341">
        <v>75.838710000000006</v>
      </c>
      <c r="EW341">
        <v>74.677419999999998</v>
      </c>
      <c r="EX341">
        <v>73.064509999999999</v>
      </c>
      <c r="EY341">
        <v>72.516130000000004</v>
      </c>
      <c r="EZ341">
        <v>72.516130000000004</v>
      </c>
      <c r="FA341">
        <v>70.903229999999994</v>
      </c>
      <c r="FB341">
        <v>72.677419999999998</v>
      </c>
      <c r="FC341">
        <v>76.451610000000002</v>
      </c>
      <c r="FD341">
        <v>81.612899999999996</v>
      </c>
      <c r="FE341">
        <v>87.064509999999999</v>
      </c>
      <c r="FF341">
        <v>88.677419999999998</v>
      </c>
      <c r="FG341">
        <v>89.903229999999994</v>
      </c>
      <c r="FH341">
        <v>90.129040000000003</v>
      </c>
      <c r="FI341">
        <v>91.354839999999996</v>
      </c>
      <c r="FJ341">
        <v>90.903229999999994</v>
      </c>
      <c r="FK341">
        <v>90.903229999999994</v>
      </c>
      <c r="FL341">
        <v>87.354839999999996</v>
      </c>
      <c r="FM341">
        <v>84.580640000000002</v>
      </c>
      <c r="FN341">
        <v>80.967740000000006</v>
      </c>
      <c r="FO341">
        <v>76.129040000000003</v>
      </c>
      <c r="FP341">
        <v>72.290319999999994</v>
      </c>
      <c r="FQ341">
        <v>71.064509999999999</v>
      </c>
      <c r="FR341">
        <v>71.064509999999999</v>
      </c>
      <c r="FS341">
        <v>1.4192480000000001</v>
      </c>
      <c r="FT341">
        <v>6.5392400000000003E-2</v>
      </c>
      <c r="FU341">
        <v>0.1024211</v>
      </c>
      <c r="FV341">
        <v>5.5067100000000001E-2</v>
      </c>
    </row>
    <row r="342" spans="1:178" x14ac:dyDescent="0.3">
      <c r="A342" t="s">
        <v>226</v>
      </c>
      <c r="B342" t="s">
        <v>0</v>
      </c>
      <c r="C342" t="s">
        <v>269</v>
      </c>
      <c r="D342" s="32" t="s">
        <v>247</v>
      </c>
      <c r="E342" t="s">
        <v>220</v>
      </c>
      <c r="F342">
        <v>290</v>
      </c>
      <c r="G342">
        <v>0.4716842</v>
      </c>
      <c r="H342">
        <v>0.39801920000000002</v>
      </c>
      <c r="I342">
        <v>0.2921223</v>
      </c>
      <c r="J342">
        <v>0.31678400000000001</v>
      </c>
      <c r="K342">
        <v>0.25113960000000002</v>
      </c>
      <c r="L342">
        <v>0.27591510000000002</v>
      </c>
      <c r="M342">
        <v>0.30213679999999998</v>
      </c>
      <c r="N342">
        <v>0.2330064</v>
      </c>
      <c r="O342">
        <v>0.21747549999999999</v>
      </c>
      <c r="P342">
        <v>9.2629799999999998E-2</v>
      </c>
      <c r="Q342">
        <v>-0.10835690000000001</v>
      </c>
      <c r="R342">
        <v>-0.1698046</v>
      </c>
      <c r="S342">
        <v>-0.49803629999999999</v>
      </c>
      <c r="T342">
        <v>-0.40912520000000002</v>
      </c>
      <c r="U342">
        <v>-0.14753759999999999</v>
      </c>
      <c r="V342">
        <v>5.9040099999999998E-2</v>
      </c>
      <c r="W342">
        <v>0.21985650000000001</v>
      </c>
      <c r="X342">
        <v>0.50676350000000003</v>
      </c>
      <c r="Y342">
        <v>0.62797780000000003</v>
      </c>
      <c r="Z342">
        <v>0.68848450000000005</v>
      </c>
      <c r="AA342">
        <v>0.77939930000000002</v>
      </c>
      <c r="AB342">
        <v>0.59697089999999997</v>
      </c>
      <c r="AC342">
        <v>0.58331290000000002</v>
      </c>
      <c r="AD342">
        <v>0.40490419999999999</v>
      </c>
      <c r="AE342">
        <v>-2.8738400000000001E-2</v>
      </c>
      <c r="AF342">
        <v>-4.4083299999999999E-2</v>
      </c>
      <c r="AG342">
        <v>1.1525999999999999E-3</v>
      </c>
      <c r="AH342">
        <v>-4.0019300000000001E-2</v>
      </c>
      <c r="AI342">
        <v>-3.2043700000000001E-2</v>
      </c>
      <c r="AJ342">
        <v>-1.8114999999999999E-2</v>
      </c>
      <c r="AK342">
        <v>-1.36518E-2</v>
      </c>
      <c r="AL342">
        <v>1.02104E-2</v>
      </c>
      <c r="AM342">
        <v>1.8623799999999999E-2</v>
      </c>
      <c r="AN342">
        <v>-2.6298200000000001E-2</v>
      </c>
      <c r="AO342">
        <v>-4.7530500000000003E-2</v>
      </c>
      <c r="AP342">
        <v>3.4133299999999998E-2</v>
      </c>
      <c r="AQ342">
        <v>5.0711899999999997E-2</v>
      </c>
      <c r="AR342">
        <v>-6.2297900000000003E-2</v>
      </c>
      <c r="AS342">
        <v>0.10141169999999999</v>
      </c>
      <c r="AT342">
        <v>9.1827400000000003E-2</v>
      </c>
      <c r="AU342">
        <v>7.19833E-2</v>
      </c>
      <c r="AV342">
        <v>3.4218499999999999E-2</v>
      </c>
      <c r="AW342">
        <v>-7.1611800000000003E-2</v>
      </c>
      <c r="AX342">
        <v>-0.15788659999999999</v>
      </c>
      <c r="AY342">
        <v>-4.8419700000000003E-2</v>
      </c>
      <c r="AZ342">
        <v>-0.19045899999999999</v>
      </c>
      <c r="BA342">
        <v>-0.1945935</v>
      </c>
      <c r="BB342">
        <v>-0.10736270000000001</v>
      </c>
      <c r="BC342">
        <v>6.8796999999999999E-3</v>
      </c>
      <c r="BD342">
        <v>-1.1117200000000001E-2</v>
      </c>
      <c r="BE342">
        <v>2.5890799999999999E-2</v>
      </c>
      <c r="BF342">
        <v>-1.54717E-2</v>
      </c>
      <c r="BG342">
        <v>-7.5152999999999999E-3</v>
      </c>
      <c r="BH342">
        <v>2.0067700000000001E-2</v>
      </c>
      <c r="BI342">
        <v>2.2215800000000001E-2</v>
      </c>
      <c r="BJ342">
        <v>5.2603400000000002E-2</v>
      </c>
      <c r="BK342">
        <v>6.3539799999999994E-2</v>
      </c>
      <c r="BL342">
        <v>3.9574999999999999E-2</v>
      </c>
      <c r="BM342">
        <v>2.7114800000000001E-2</v>
      </c>
      <c r="BN342">
        <v>0.1056467</v>
      </c>
      <c r="BO342">
        <v>0.1186485</v>
      </c>
      <c r="BP342">
        <v>1.18189E-2</v>
      </c>
      <c r="BQ342">
        <v>0.17121120000000001</v>
      </c>
      <c r="BR342">
        <v>0.15919440000000001</v>
      </c>
      <c r="BS342">
        <v>0.1360394</v>
      </c>
      <c r="BT342">
        <v>9.7699099999999997E-2</v>
      </c>
      <c r="BU342">
        <v>-5.8117999999999998E-3</v>
      </c>
      <c r="BV342">
        <v>-9.1605099999999995E-2</v>
      </c>
      <c r="BW342">
        <v>1.94656E-2</v>
      </c>
      <c r="BX342">
        <v>-0.1143108</v>
      </c>
      <c r="BY342">
        <v>-0.12571389999999999</v>
      </c>
      <c r="BZ342">
        <v>-6.5068100000000004E-2</v>
      </c>
      <c r="CA342">
        <v>3.1548800000000002E-2</v>
      </c>
      <c r="CB342">
        <v>1.1715E-2</v>
      </c>
      <c r="CC342">
        <v>4.3024399999999997E-2</v>
      </c>
      <c r="CD342">
        <v>1.5298E-3</v>
      </c>
      <c r="CE342">
        <v>9.4728999999999994E-3</v>
      </c>
      <c r="CF342">
        <v>4.6512999999999999E-2</v>
      </c>
      <c r="CG342">
        <v>4.7057599999999998E-2</v>
      </c>
      <c r="CH342">
        <v>8.1964700000000001E-2</v>
      </c>
      <c r="CI342">
        <v>9.4648399999999994E-2</v>
      </c>
      <c r="CJ342">
        <v>8.5198599999999999E-2</v>
      </c>
      <c r="CK342">
        <v>7.8813900000000006E-2</v>
      </c>
      <c r="CL342">
        <v>0.1551767</v>
      </c>
      <c r="CM342">
        <v>0.16570119999999999</v>
      </c>
      <c r="CN342">
        <v>6.3151899999999997E-2</v>
      </c>
      <c r="CO342">
        <v>0.2195541</v>
      </c>
      <c r="CP342">
        <v>0.2058526</v>
      </c>
      <c r="CQ342">
        <v>0.18040439999999999</v>
      </c>
      <c r="CR342">
        <v>0.1416655</v>
      </c>
      <c r="CS342">
        <v>3.9761100000000001E-2</v>
      </c>
      <c r="CT342">
        <v>-4.5698799999999998E-2</v>
      </c>
      <c r="CU342">
        <v>6.6482700000000006E-2</v>
      </c>
      <c r="CV342">
        <v>-6.1570800000000002E-2</v>
      </c>
      <c r="CW342">
        <v>-7.8007999999999994E-2</v>
      </c>
      <c r="CX342">
        <v>-3.5775000000000001E-2</v>
      </c>
      <c r="CY342">
        <v>5.6217799999999998E-2</v>
      </c>
      <c r="CZ342">
        <v>3.45472E-2</v>
      </c>
      <c r="DA342">
        <v>6.0158000000000003E-2</v>
      </c>
      <c r="DB342">
        <v>1.85314E-2</v>
      </c>
      <c r="DC342">
        <v>2.6461200000000001E-2</v>
      </c>
      <c r="DD342">
        <v>7.2958200000000001E-2</v>
      </c>
      <c r="DE342">
        <v>7.1899500000000005E-2</v>
      </c>
      <c r="DF342">
        <v>0.11132599999999999</v>
      </c>
      <c r="DG342">
        <v>0.12575710000000001</v>
      </c>
      <c r="DH342">
        <v>0.1308222</v>
      </c>
      <c r="DI342">
        <v>0.13051309999999999</v>
      </c>
      <c r="DJ342">
        <v>0.20470669999999999</v>
      </c>
      <c r="DK342">
        <v>0.2127539</v>
      </c>
      <c r="DL342">
        <v>0.1144849</v>
      </c>
      <c r="DM342">
        <v>0.267897</v>
      </c>
      <c r="DN342">
        <v>0.25251079999999998</v>
      </c>
      <c r="DO342">
        <v>0.22476950000000001</v>
      </c>
      <c r="DP342">
        <v>0.18563199999999999</v>
      </c>
      <c r="DQ342">
        <v>8.5333900000000004E-2</v>
      </c>
      <c r="DR342">
        <v>2.075E-4</v>
      </c>
      <c r="DS342">
        <v>0.1134998</v>
      </c>
      <c r="DT342">
        <v>-8.8307000000000004E-3</v>
      </c>
      <c r="DU342">
        <v>-3.0302200000000001E-2</v>
      </c>
      <c r="DV342" s="74">
        <v>-6.4818999999999996E-3</v>
      </c>
      <c r="DW342">
        <v>9.1836000000000001E-2</v>
      </c>
      <c r="DX342">
        <v>6.7513299999999998E-2</v>
      </c>
      <c r="DY342">
        <v>8.4896200000000005E-2</v>
      </c>
      <c r="DZ342">
        <v>4.3078999999999999E-2</v>
      </c>
      <c r="EA342">
        <v>5.09895E-2</v>
      </c>
      <c r="EB342">
        <v>0.1111409</v>
      </c>
      <c r="EC342">
        <v>0.1077671</v>
      </c>
      <c r="ED342">
        <v>0.1537191</v>
      </c>
      <c r="EE342">
        <v>0.17067309999999999</v>
      </c>
      <c r="EF342">
        <v>0.19669539999999999</v>
      </c>
      <c r="EG342">
        <v>0.20515839999999999</v>
      </c>
      <c r="EH342">
        <v>0.27622010000000002</v>
      </c>
      <c r="EI342">
        <v>0.28069060000000001</v>
      </c>
      <c r="EJ342">
        <v>0.18860160000000001</v>
      </c>
      <c r="EK342">
        <v>0.33769640000000001</v>
      </c>
      <c r="EL342">
        <v>0.31987789999999999</v>
      </c>
      <c r="EM342">
        <v>0.28882550000000001</v>
      </c>
      <c r="EN342">
        <v>0.24911259999999999</v>
      </c>
      <c r="EO342">
        <v>0.15113389999999999</v>
      </c>
      <c r="EP342">
        <v>6.6489000000000006E-2</v>
      </c>
      <c r="EQ342">
        <v>0.18138509999999999</v>
      </c>
      <c r="ER342">
        <v>6.7317500000000002E-2</v>
      </c>
      <c r="ES342">
        <v>3.8577500000000001E-2</v>
      </c>
      <c r="ET342">
        <v>3.5812700000000003E-2</v>
      </c>
      <c r="EU342">
        <v>75</v>
      </c>
      <c r="EV342">
        <v>74</v>
      </c>
      <c r="EW342">
        <v>71</v>
      </c>
      <c r="EX342">
        <v>70</v>
      </c>
      <c r="EY342">
        <v>67</v>
      </c>
      <c r="EZ342">
        <v>67</v>
      </c>
      <c r="FA342">
        <v>66</v>
      </c>
      <c r="FB342">
        <v>69</v>
      </c>
      <c r="FC342">
        <v>74</v>
      </c>
      <c r="FD342">
        <v>81</v>
      </c>
      <c r="FE342">
        <v>84</v>
      </c>
      <c r="FF342">
        <v>85</v>
      </c>
      <c r="FG342">
        <v>85</v>
      </c>
      <c r="FH342">
        <v>84</v>
      </c>
      <c r="FI342">
        <v>84</v>
      </c>
      <c r="FJ342">
        <v>86</v>
      </c>
      <c r="FK342">
        <v>86</v>
      </c>
      <c r="FL342">
        <v>80</v>
      </c>
      <c r="FM342">
        <v>76</v>
      </c>
      <c r="FN342">
        <v>73</v>
      </c>
      <c r="FO342">
        <v>70</v>
      </c>
      <c r="FP342">
        <v>68</v>
      </c>
      <c r="FQ342">
        <v>68</v>
      </c>
      <c r="FR342">
        <v>68</v>
      </c>
      <c r="FS342">
        <v>1.127097</v>
      </c>
      <c r="FT342">
        <v>5.5458399999999998E-2</v>
      </c>
      <c r="FU342">
        <v>7.7432399999999998E-2</v>
      </c>
      <c r="FV342">
        <v>3.6970299999999998E-2</v>
      </c>
    </row>
    <row r="343" spans="1:178" x14ac:dyDescent="0.3">
      <c r="A343" t="s">
        <v>226</v>
      </c>
      <c r="B343" t="s">
        <v>0</v>
      </c>
      <c r="C343" t="s">
        <v>269</v>
      </c>
      <c r="D343" s="32" t="s">
        <v>247</v>
      </c>
      <c r="E343" t="s">
        <v>221</v>
      </c>
      <c r="F343">
        <v>317</v>
      </c>
      <c r="G343">
        <v>0.51777090000000003</v>
      </c>
      <c r="H343">
        <v>0.42123090000000002</v>
      </c>
      <c r="I343">
        <v>0.41576010000000002</v>
      </c>
      <c r="J343">
        <v>0.42333389999999999</v>
      </c>
      <c r="K343">
        <v>0.37971890000000003</v>
      </c>
      <c r="L343">
        <v>0.38529059999999998</v>
      </c>
      <c r="M343">
        <v>0.33565240000000002</v>
      </c>
      <c r="N343">
        <v>0.32111309999999998</v>
      </c>
      <c r="O343">
        <v>0.25448900000000002</v>
      </c>
      <c r="P343">
        <v>8.2805400000000001E-2</v>
      </c>
      <c r="Q343">
        <v>-7.9416E-2</v>
      </c>
      <c r="R343">
        <v>-0.14889340000000001</v>
      </c>
      <c r="S343">
        <v>-0.31104320000000002</v>
      </c>
      <c r="T343">
        <v>-0.23470369999999999</v>
      </c>
      <c r="U343">
        <v>-5.2760500000000002E-2</v>
      </c>
      <c r="V343">
        <v>0.25439929999999999</v>
      </c>
      <c r="W343">
        <v>0.4638584</v>
      </c>
      <c r="X343">
        <v>0.80287969999999997</v>
      </c>
      <c r="Y343">
        <v>0.96153029999999995</v>
      </c>
      <c r="Z343">
        <v>0.91835929999999999</v>
      </c>
      <c r="AA343">
        <v>0.72334639999999994</v>
      </c>
      <c r="AB343">
        <v>0.68039439999999995</v>
      </c>
      <c r="AC343">
        <v>0.54589719999999997</v>
      </c>
      <c r="AD343">
        <v>0.53744729999999996</v>
      </c>
      <c r="AE343">
        <v>-0.1427928</v>
      </c>
      <c r="AF343">
        <v>-0.17083609999999999</v>
      </c>
      <c r="AG343">
        <v>-0.16048080000000001</v>
      </c>
      <c r="AH343">
        <v>-0.18060909999999999</v>
      </c>
      <c r="AI343">
        <v>-0.16364590000000001</v>
      </c>
      <c r="AJ343">
        <v>-9.7855899999999996E-2</v>
      </c>
      <c r="AK343">
        <v>-0.1034615</v>
      </c>
      <c r="AL343">
        <v>-0.1184249</v>
      </c>
      <c r="AM343">
        <v>-0.1598435</v>
      </c>
      <c r="AN343">
        <v>-0.18210950000000001</v>
      </c>
      <c r="AO343">
        <v>-0.23395769999999999</v>
      </c>
      <c r="AP343">
        <v>-0.1685355</v>
      </c>
      <c r="AQ343">
        <v>-0.1733035</v>
      </c>
      <c r="AR343">
        <v>-0.1412223</v>
      </c>
      <c r="AS343">
        <v>-8.68197E-2</v>
      </c>
      <c r="AT343">
        <v>-9.5912300000000006E-2</v>
      </c>
      <c r="AU343">
        <v>-0.14614089999999999</v>
      </c>
      <c r="AV343">
        <v>-0.13367950000000001</v>
      </c>
      <c r="AW343">
        <v>-0.13603999999999999</v>
      </c>
      <c r="AX343">
        <v>-0.1132828</v>
      </c>
      <c r="AY343">
        <v>-0.1678974</v>
      </c>
      <c r="AZ343">
        <v>-0.18467169999999999</v>
      </c>
      <c r="BA343">
        <v>-0.16929</v>
      </c>
      <c r="BB343">
        <v>-0.16000200000000001</v>
      </c>
      <c r="BC343">
        <v>-0.10063229999999999</v>
      </c>
      <c r="BD343">
        <v>-0.13284499999999999</v>
      </c>
      <c r="BE343">
        <v>-0.13021340000000001</v>
      </c>
      <c r="BF343">
        <v>-0.14979590000000001</v>
      </c>
      <c r="BG343">
        <v>-0.1337777</v>
      </c>
      <c r="BH343">
        <v>-7.3599300000000006E-2</v>
      </c>
      <c r="BI343">
        <v>-7.7028200000000005E-2</v>
      </c>
      <c r="BJ343">
        <v>-8.5777400000000004E-2</v>
      </c>
      <c r="BK343">
        <v>-0.11438909999999999</v>
      </c>
      <c r="BL343">
        <v>-0.12589230000000001</v>
      </c>
      <c r="BM343">
        <v>-0.16359969999999999</v>
      </c>
      <c r="BN343">
        <v>-0.1003753</v>
      </c>
      <c r="BO343">
        <v>-0.1088445</v>
      </c>
      <c r="BP343">
        <v>-7.5159400000000001E-2</v>
      </c>
      <c r="BQ343">
        <v>-2.5765400000000001E-2</v>
      </c>
      <c r="BR343">
        <v>-3.8059700000000002E-2</v>
      </c>
      <c r="BS343">
        <v>-8.4617700000000004E-2</v>
      </c>
      <c r="BT343">
        <v>-7.0549600000000004E-2</v>
      </c>
      <c r="BU343">
        <v>-7.7735200000000004E-2</v>
      </c>
      <c r="BV343">
        <v>-6.0710199999999999E-2</v>
      </c>
      <c r="BW343">
        <v>-0.12303840000000001</v>
      </c>
      <c r="BX343">
        <v>-0.14556939999999999</v>
      </c>
      <c r="BY343">
        <v>-0.1265482</v>
      </c>
      <c r="BZ343">
        <v>-0.1123627</v>
      </c>
      <c r="CA343">
        <v>-7.1431999999999995E-2</v>
      </c>
      <c r="CB343">
        <v>-0.1065324</v>
      </c>
      <c r="CC343">
        <v>-0.10925029999999999</v>
      </c>
      <c r="CD343">
        <v>-0.1284547</v>
      </c>
      <c r="CE343">
        <v>-0.113091</v>
      </c>
      <c r="CF343">
        <v>-5.6799200000000001E-2</v>
      </c>
      <c r="CG343">
        <v>-5.8720599999999998E-2</v>
      </c>
      <c r="CH343">
        <v>-6.3165899999999997E-2</v>
      </c>
      <c r="CI343">
        <v>-8.2907499999999995E-2</v>
      </c>
      <c r="CJ343">
        <v>-8.6956400000000003E-2</v>
      </c>
      <c r="CK343">
        <v>-0.1148699</v>
      </c>
      <c r="CL343">
        <v>-5.3167699999999998E-2</v>
      </c>
      <c r="CM343">
        <v>-6.4200300000000002E-2</v>
      </c>
      <c r="CN343">
        <v>-2.94045E-2</v>
      </c>
      <c r="CO343">
        <v>1.6520699999999999E-2</v>
      </c>
      <c r="CP343">
        <v>2.0089000000000001E-3</v>
      </c>
      <c r="CQ343">
        <v>-4.20069E-2</v>
      </c>
      <c r="CR343">
        <v>-2.6826099999999999E-2</v>
      </c>
      <c r="CS343">
        <v>-3.7353400000000002E-2</v>
      </c>
      <c r="CT343">
        <v>-2.42986E-2</v>
      </c>
      <c r="CU343">
        <v>-9.1969200000000001E-2</v>
      </c>
      <c r="CV343">
        <v>-0.1184873</v>
      </c>
      <c r="CW343">
        <v>-9.6945400000000001E-2</v>
      </c>
      <c r="CX343">
        <v>-7.9367900000000005E-2</v>
      </c>
      <c r="CY343">
        <v>-4.2231699999999997E-2</v>
      </c>
      <c r="CZ343">
        <v>-8.0219899999999997E-2</v>
      </c>
      <c r="DA343">
        <v>-8.8287099999999993E-2</v>
      </c>
      <c r="DB343">
        <v>-0.1071136</v>
      </c>
      <c r="DC343">
        <v>-9.2404299999999995E-2</v>
      </c>
      <c r="DD343">
        <v>-3.9999199999999999E-2</v>
      </c>
      <c r="DE343">
        <v>-4.0412999999999998E-2</v>
      </c>
      <c r="DF343">
        <v>-4.0554399999999997E-2</v>
      </c>
      <c r="DG343">
        <v>-5.1425899999999997E-2</v>
      </c>
      <c r="DH343">
        <v>-4.8020599999999997E-2</v>
      </c>
      <c r="DI343">
        <v>-6.6140199999999996E-2</v>
      </c>
      <c r="DJ343">
        <v>-5.9601000000000003E-3</v>
      </c>
      <c r="DK343">
        <v>-1.9556199999999999E-2</v>
      </c>
      <c r="DL343">
        <v>1.63505E-2</v>
      </c>
      <c r="DM343">
        <v>5.8806799999999999E-2</v>
      </c>
      <c r="DN343">
        <v>4.2077400000000001E-2</v>
      </c>
      <c r="DO343">
        <v>6.0389999999999999E-4</v>
      </c>
      <c r="DP343">
        <v>1.68974E-2</v>
      </c>
      <c r="DQ343">
        <v>3.0282999999999998E-3</v>
      </c>
      <c r="DR343">
        <v>1.2113000000000001E-2</v>
      </c>
      <c r="DS343">
        <v>-6.0900000000000003E-2</v>
      </c>
      <c r="DT343">
        <v>-9.1405200000000006E-2</v>
      </c>
      <c r="DU343">
        <v>-6.7342600000000002E-2</v>
      </c>
      <c r="DV343">
        <v>-4.63731E-2</v>
      </c>
      <c r="DW343">
        <v>-7.1199999999999996E-5</v>
      </c>
      <c r="DX343">
        <v>-4.2228799999999997E-2</v>
      </c>
      <c r="DY343">
        <v>-5.80197E-2</v>
      </c>
      <c r="DZ343">
        <v>-7.6300300000000001E-2</v>
      </c>
      <c r="EA343">
        <v>-6.2536099999999997E-2</v>
      </c>
      <c r="EB343">
        <v>-1.5742599999999999E-2</v>
      </c>
      <c r="EC343">
        <v>-1.3979699999999999E-2</v>
      </c>
      <c r="ED343">
        <v>-7.9070000000000008E-3</v>
      </c>
      <c r="EE343">
        <v>-5.9715000000000002E-3</v>
      </c>
      <c r="EF343">
        <v>8.1966000000000001E-3</v>
      </c>
      <c r="EG343">
        <v>4.2177999999999998E-3</v>
      </c>
      <c r="EH343">
        <v>6.2200100000000001E-2</v>
      </c>
      <c r="EI343">
        <v>4.4902900000000003E-2</v>
      </c>
      <c r="EJ343">
        <v>8.2413399999999998E-2</v>
      </c>
      <c r="EK343">
        <v>0.1198612</v>
      </c>
      <c r="EL343">
        <v>9.9930000000000005E-2</v>
      </c>
      <c r="EM343">
        <v>6.21272E-2</v>
      </c>
      <c r="EN343">
        <v>8.0027200000000007E-2</v>
      </c>
      <c r="EO343">
        <v>6.1333199999999997E-2</v>
      </c>
      <c r="EP343">
        <v>6.4685500000000007E-2</v>
      </c>
      <c r="EQ343">
        <v>-1.6041E-2</v>
      </c>
      <c r="ER343">
        <v>-5.2302899999999999E-2</v>
      </c>
      <c r="ES343">
        <v>-2.4600899999999998E-2</v>
      </c>
      <c r="ET343">
        <v>1.2661E-3</v>
      </c>
      <c r="EU343">
        <v>76</v>
      </c>
      <c r="EV343">
        <v>77</v>
      </c>
      <c r="EW343">
        <v>77</v>
      </c>
      <c r="EX343">
        <v>75</v>
      </c>
      <c r="EY343">
        <v>76</v>
      </c>
      <c r="EZ343">
        <v>76</v>
      </c>
      <c r="FA343">
        <v>74</v>
      </c>
      <c r="FB343">
        <v>75</v>
      </c>
      <c r="FC343">
        <v>78</v>
      </c>
      <c r="FD343">
        <v>82</v>
      </c>
      <c r="FE343">
        <v>89</v>
      </c>
      <c r="FF343">
        <v>91</v>
      </c>
      <c r="FG343">
        <v>93</v>
      </c>
      <c r="FH343">
        <v>94</v>
      </c>
      <c r="FI343">
        <v>96</v>
      </c>
      <c r="FJ343">
        <v>94</v>
      </c>
      <c r="FK343">
        <v>94</v>
      </c>
      <c r="FL343">
        <v>92</v>
      </c>
      <c r="FM343">
        <v>90</v>
      </c>
      <c r="FN343">
        <v>86</v>
      </c>
      <c r="FO343">
        <v>80</v>
      </c>
      <c r="FP343">
        <v>75</v>
      </c>
      <c r="FQ343">
        <v>73</v>
      </c>
      <c r="FR343">
        <v>73</v>
      </c>
      <c r="FS343">
        <v>0.90108189999999999</v>
      </c>
      <c r="FT343">
        <v>3.9824199999999997E-2</v>
      </c>
      <c r="FU343">
        <v>6.7652400000000001E-2</v>
      </c>
      <c r="FV343">
        <v>3.9170299999999998E-2</v>
      </c>
    </row>
    <row r="344" spans="1:178" x14ac:dyDescent="0.3">
      <c r="A344" t="s">
        <v>226</v>
      </c>
      <c r="B344" t="s">
        <v>0</v>
      </c>
      <c r="C344" t="s">
        <v>269</v>
      </c>
      <c r="D344" s="32" t="s">
        <v>248</v>
      </c>
      <c r="E344" t="s">
        <v>219</v>
      </c>
      <c r="F344">
        <v>602</v>
      </c>
      <c r="G344">
        <v>0.58867199999999997</v>
      </c>
      <c r="H344">
        <v>0.44605980000000001</v>
      </c>
      <c r="I344">
        <v>0.46193309999999999</v>
      </c>
      <c r="J344">
        <v>0.38755790000000001</v>
      </c>
      <c r="K344">
        <v>0.35934500000000003</v>
      </c>
      <c r="L344">
        <v>0.50870979999999999</v>
      </c>
      <c r="M344">
        <v>0.39515939999999999</v>
      </c>
      <c r="N344">
        <v>0.13531899999999999</v>
      </c>
      <c r="O344">
        <v>-0.30406050000000001</v>
      </c>
      <c r="P344">
        <v>-0.86250689999999997</v>
      </c>
      <c r="Q344">
        <v>-1.244561</v>
      </c>
      <c r="R344">
        <v>-1.111434</v>
      </c>
      <c r="S344">
        <v>-1.064522</v>
      </c>
      <c r="T344">
        <v>-0.81380370000000002</v>
      </c>
      <c r="U344">
        <v>-0.26734599999999997</v>
      </c>
      <c r="V344">
        <v>-5.1403999999999998E-2</v>
      </c>
      <c r="W344">
        <v>0.61253849999999999</v>
      </c>
      <c r="X344">
        <v>0.68866430000000001</v>
      </c>
      <c r="Y344">
        <v>1.1858230000000001</v>
      </c>
      <c r="Z344">
        <v>1.227752</v>
      </c>
      <c r="AA344">
        <v>1.230135</v>
      </c>
      <c r="AB344">
        <v>1.019754</v>
      </c>
      <c r="AC344">
        <v>0.75588239999999995</v>
      </c>
      <c r="AD344">
        <v>0.70696870000000001</v>
      </c>
      <c r="AE344">
        <v>-0.1540474</v>
      </c>
      <c r="AF344">
        <v>-0.20205010000000001</v>
      </c>
      <c r="AG344">
        <v>-0.16166430000000001</v>
      </c>
      <c r="AH344">
        <v>-0.21703500000000001</v>
      </c>
      <c r="AI344">
        <v>-0.19071659999999999</v>
      </c>
      <c r="AJ344">
        <v>-9.8087099999999997E-2</v>
      </c>
      <c r="AK344">
        <v>-0.1015875</v>
      </c>
      <c r="AL344">
        <v>-9.49744E-2</v>
      </c>
      <c r="AM344">
        <v>-0.13209319999999999</v>
      </c>
      <c r="AN344">
        <v>-0.1785234</v>
      </c>
      <c r="AO344">
        <v>-0.24573739999999999</v>
      </c>
      <c r="AP344">
        <v>-0.1079079</v>
      </c>
      <c r="AQ344">
        <v>-0.1014447</v>
      </c>
      <c r="AR344">
        <v>-0.14177890000000001</v>
      </c>
      <c r="AS344">
        <v>4.4745500000000001E-2</v>
      </c>
      <c r="AT344">
        <v>2.2852500000000001E-2</v>
      </c>
      <c r="AU344">
        <v>-5.2660699999999998E-2</v>
      </c>
      <c r="AV344">
        <v>-7.0810300000000007E-2</v>
      </c>
      <c r="AW344">
        <v>-0.15907299999999999</v>
      </c>
      <c r="AX344">
        <v>-0.20209869999999999</v>
      </c>
      <c r="AY344">
        <v>-0.1801536</v>
      </c>
      <c r="AZ344">
        <v>-0.3151698</v>
      </c>
      <c r="BA344">
        <v>-0.2994001</v>
      </c>
      <c r="BB344">
        <v>-0.2283152</v>
      </c>
      <c r="BC344">
        <v>-9.7096600000000005E-2</v>
      </c>
      <c r="BD344">
        <v>-0.1503129</v>
      </c>
      <c r="BE344">
        <v>-0.1202503</v>
      </c>
      <c r="BF344">
        <v>-0.1756914</v>
      </c>
      <c r="BG344">
        <v>-0.15018280000000001</v>
      </c>
      <c r="BH344">
        <v>-5.6215800000000003E-2</v>
      </c>
      <c r="BI344">
        <v>-5.9137099999999998E-2</v>
      </c>
      <c r="BJ344">
        <v>-4.3386000000000001E-2</v>
      </c>
      <c r="BK344">
        <v>-6.7160600000000001E-2</v>
      </c>
      <c r="BL344">
        <v>-9.3728400000000003E-2</v>
      </c>
      <c r="BM344">
        <v>-0.14359160000000001</v>
      </c>
      <c r="BN344">
        <v>-8.7700999999999994E-3</v>
      </c>
      <c r="BO344">
        <v>-7.6654000000000002E-3</v>
      </c>
      <c r="BP344">
        <v>-4.4698300000000003E-2</v>
      </c>
      <c r="BQ344">
        <v>0.13577139999999999</v>
      </c>
      <c r="BR344">
        <v>0.10986070000000001</v>
      </c>
      <c r="BS344">
        <v>3.6593800000000003E-2</v>
      </c>
      <c r="BT344">
        <v>1.9702899999999999E-2</v>
      </c>
      <c r="BU344">
        <v>-7.2789999999999994E-2</v>
      </c>
      <c r="BV344">
        <v>-0.1213259</v>
      </c>
      <c r="BW344">
        <v>-0.10442700000000001</v>
      </c>
      <c r="BX344">
        <v>-0.2393103</v>
      </c>
      <c r="BY344">
        <v>-0.225464</v>
      </c>
      <c r="BZ344">
        <v>-0.1632344</v>
      </c>
      <c r="CA344">
        <v>-5.7652700000000001E-2</v>
      </c>
      <c r="CB344">
        <v>-0.1144799</v>
      </c>
      <c r="CC344">
        <v>-9.1567099999999998E-2</v>
      </c>
      <c r="CD344">
        <v>-0.14705689999999999</v>
      </c>
      <c r="CE344">
        <v>-0.1221093</v>
      </c>
      <c r="CF344">
        <v>-2.7215799999999998E-2</v>
      </c>
      <c r="CG344">
        <v>-2.9736100000000001E-2</v>
      </c>
      <c r="CH344">
        <v>-7.6559999999999996E-3</v>
      </c>
      <c r="CI344">
        <v>-2.21885E-2</v>
      </c>
      <c r="CJ344">
        <v>-3.4999700000000002E-2</v>
      </c>
      <c r="CK344">
        <v>-7.2845699999999999E-2</v>
      </c>
      <c r="CL344">
        <v>5.9892500000000001E-2</v>
      </c>
      <c r="CM344">
        <v>5.7285799999999998E-2</v>
      </c>
      <c r="CN344">
        <v>2.2539400000000001E-2</v>
      </c>
      <c r="CO344">
        <v>0.19881560000000001</v>
      </c>
      <c r="CP344">
        <v>0.1701223</v>
      </c>
      <c r="CQ344">
        <v>9.8411100000000001E-2</v>
      </c>
      <c r="CR344">
        <v>8.2392000000000007E-2</v>
      </c>
      <c r="CS344">
        <v>-1.3030699999999999E-2</v>
      </c>
      <c r="CT344">
        <v>-6.5382899999999994E-2</v>
      </c>
      <c r="CU344">
        <v>-5.19791E-2</v>
      </c>
      <c r="CV344">
        <v>-0.1867702</v>
      </c>
      <c r="CW344">
        <v>-0.1742561</v>
      </c>
      <c r="CX344">
        <v>-0.11815970000000001</v>
      </c>
      <c r="CY344">
        <v>-1.8208800000000001E-2</v>
      </c>
      <c r="CZ344">
        <v>-7.8646900000000006E-2</v>
      </c>
      <c r="DA344">
        <v>-6.2883900000000006E-2</v>
      </c>
      <c r="DB344">
        <v>-0.1184224</v>
      </c>
      <c r="DC344">
        <v>-9.4035800000000003E-2</v>
      </c>
      <c r="DD344">
        <v>1.7841000000000001E-3</v>
      </c>
      <c r="DE344">
        <v>-3.3500000000000001E-4</v>
      </c>
      <c r="DF344">
        <v>2.8074000000000002E-2</v>
      </c>
      <c r="DG344">
        <v>2.2783600000000001E-2</v>
      </c>
      <c r="DH344">
        <v>2.3729099999999999E-2</v>
      </c>
      <c r="DI344">
        <v>-2.0998000000000002E-3</v>
      </c>
      <c r="DJ344">
        <v>0.12855510000000001</v>
      </c>
      <c r="DK344">
        <v>0.122237</v>
      </c>
      <c r="DL344">
        <v>8.9777099999999999E-2</v>
      </c>
      <c r="DM344">
        <v>0.26185989999999998</v>
      </c>
      <c r="DN344">
        <v>0.2303839</v>
      </c>
      <c r="DO344">
        <v>0.1602285</v>
      </c>
      <c r="DP344">
        <v>0.14508109999999999</v>
      </c>
      <c r="DQ344">
        <v>4.6728600000000002E-2</v>
      </c>
      <c r="DR344">
        <v>-9.4398999999999993E-3</v>
      </c>
      <c r="DS344">
        <v>4.6890000000000001E-4</v>
      </c>
      <c r="DT344">
        <v>-0.13423019999999999</v>
      </c>
      <c r="DU344">
        <v>-0.1230482</v>
      </c>
      <c r="DV344">
        <v>-7.3084999999999997E-2</v>
      </c>
      <c r="DW344">
        <v>3.8741999999999999E-2</v>
      </c>
      <c r="DX344">
        <v>-2.6909800000000001E-2</v>
      </c>
      <c r="DY344">
        <v>-2.1469800000000001E-2</v>
      </c>
      <c r="DZ344">
        <v>-7.7078800000000003E-2</v>
      </c>
      <c r="EA344">
        <v>-5.3502000000000001E-2</v>
      </c>
      <c r="EB344">
        <v>4.3655399999999997E-2</v>
      </c>
      <c r="EC344">
        <v>4.2115300000000001E-2</v>
      </c>
      <c r="ED344">
        <v>7.9662399999999994E-2</v>
      </c>
      <c r="EE344">
        <v>8.7716199999999994E-2</v>
      </c>
      <c r="EF344">
        <v>0.108524</v>
      </c>
      <c r="EG344">
        <v>0.100046</v>
      </c>
      <c r="EH344">
        <v>0.2276929</v>
      </c>
      <c r="EI344">
        <v>0.21601619999999999</v>
      </c>
      <c r="EJ344">
        <v>0.18685769999999999</v>
      </c>
      <c r="EK344">
        <v>0.35288580000000003</v>
      </c>
      <c r="EL344">
        <v>0.31739210000000001</v>
      </c>
      <c r="EM344">
        <v>0.24948290000000001</v>
      </c>
      <c r="EN344">
        <v>0.23559430000000001</v>
      </c>
      <c r="EO344">
        <v>0.13301160000000001</v>
      </c>
      <c r="EP344">
        <v>7.1332999999999994E-2</v>
      </c>
      <c r="EQ344">
        <v>7.6195399999999996E-2</v>
      </c>
      <c r="ER344">
        <v>-5.8370699999999998E-2</v>
      </c>
      <c r="ES344">
        <v>-4.9112099999999999E-2</v>
      </c>
      <c r="ET344">
        <v>-8.0041999999999995E-3</v>
      </c>
      <c r="EU344">
        <v>60.612900000000003</v>
      </c>
      <c r="EV344">
        <v>59.774189999999997</v>
      </c>
      <c r="EW344">
        <v>58.161290000000001</v>
      </c>
      <c r="EX344">
        <v>57.161290000000001</v>
      </c>
      <c r="EY344">
        <v>57.548389999999998</v>
      </c>
      <c r="EZ344">
        <v>56.161290000000001</v>
      </c>
      <c r="FA344">
        <v>55.548389999999998</v>
      </c>
      <c r="FB344">
        <v>64</v>
      </c>
      <c r="FC344">
        <v>76.74194</v>
      </c>
      <c r="FD344">
        <v>85.419359999999998</v>
      </c>
      <c r="FE344">
        <v>89.25806</v>
      </c>
      <c r="FF344">
        <v>88.193550000000002</v>
      </c>
      <c r="FG344">
        <v>91.967740000000006</v>
      </c>
      <c r="FH344">
        <v>94.580640000000002</v>
      </c>
      <c r="FI344">
        <v>90.774190000000004</v>
      </c>
      <c r="FJ344">
        <v>90.161289999999994</v>
      </c>
      <c r="FK344">
        <v>89.548389999999998</v>
      </c>
      <c r="FL344">
        <v>85.645160000000004</v>
      </c>
      <c r="FM344">
        <v>82.032259999999994</v>
      </c>
      <c r="FN344">
        <v>78.032259999999994</v>
      </c>
      <c r="FO344">
        <v>72.580640000000002</v>
      </c>
      <c r="FP344">
        <v>67.903229999999994</v>
      </c>
      <c r="FQ344">
        <v>66.903229999999994</v>
      </c>
      <c r="FR344">
        <v>65.064509999999999</v>
      </c>
      <c r="FS344">
        <v>1.4075580000000001</v>
      </c>
      <c r="FT344">
        <v>6.48537E-2</v>
      </c>
      <c r="FU344">
        <v>0.1015775</v>
      </c>
      <c r="FV344">
        <v>5.4613500000000002E-2</v>
      </c>
    </row>
    <row r="345" spans="1:178" x14ac:dyDescent="0.3">
      <c r="A345" t="s">
        <v>226</v>
      </c>
      <c r="B345" t="s">
        <v>0</v>
      </c>
      <c r="C345" t="s">
        <v>269</v>
      </c>
      <c r="D345" s="32" t="s">
        <v>248</v>
      </c>
      <c r="E345" t="s">
        <v>220</v>
      </c>
      <c r="F345">
        <v>288</v>
      </c>
      <c r="G345">
        <v>0.32803120000000002</v>
      </c>
      <c r="H345">
        <v>0.2419142</v>
      </c>
      <c r="I345">
        <v>0.26028760000000001</v>
      </c>
      <c r="J345">
        <v>0.21739929999999999</v>
      </c>
      <c r="K345">
        <v>0.22684760000000001</v>
      </c>
      <c r="L345">
        <v>0.27401219999999998</v>
      </c>
      <c r="M345">
        <v>0.2387331</v>
      </c>
      <c r="N345">
        <v>0.1423595</v>
      </c>
      <c r="O345">
        <v>-9.5244300000000004E-2</v>
      </c>
      <c r="P345">
        <v>-0.364429</v>
      </c>
      <c r="Q345">
        <v>-0.55766959999999999</v>
      </c>
      <c r="R345">
        <v>-0.48621350000000002</v>
      </c>
      <c r="S345">
        <v>-0.52952149999999998</v>
      </c>
      <c r="T345">
        <v>-0.53302369999999999</v>
      </c>
      <c r="U345">
        <v>-0.18696009999999999</v>
      </c>
      <c r="V345">
        <v>-1.48071E-2</v>
      </c>
      <c r="W345">
        <v>0.31824029999999998</v>
      </c>
      <c r="X345">
        <v>0.33826850000000003</v>
      </c>
      <c r="Y345">
        <v>0.49770690000000001</v>
      </c>
      <c r="Z345">
        <v>0.55209640000000004</v>
      </c>
      <c r="AA345">
        <v>0.56630420000000004</v>
      </c>
      <c r="AB345">
        <v>0.42569390000000001</v>
      </c>
      <c r="AC345">
        <v>0.37157000000000001</v>
      </c>
      <c r="AD345">
        <v>0.3121717</v>
      </c>
      <c r="AE345">
        <v>-2.8540200000000002E-2</v>
      </c>
      <c r="AF345">
        <v>-4.37793E-2</v>
      </c>
      <c r="AG345">
        <v>1.1446E-3</v>
      </c>
      <c r="AH345">
        <v>-3.9743300000000002E-2</v>
      </c>
      <c r="AI345">
        <v>-3.1822700000000002E-2</v>
      </c>
      <c r="AJ345">
        <v>-1.7990099999999998E-2</v>
      </c>
      <c r="AK345">
        <v>-1.3557700000000001E-2</v>
      </c>
      <c r="AL345">
        <v>1.014E-2</v>
      </c>
      <c r="AM345">
        <v>1.8495299999999999E-2</v>
      </c>
      <c r="AN345">
        <v>-2.6116799999999999E-2</v>
      </c>
      <c r="AO345">
        <v>-4.7202599999999997E-2</v>
      </c>
      <c r="AP345">
        <v>3.3897900000000002E-2</v>
      </c>
      <c r="AQ345">
        <v>5.0362200000000003E-2</v>
      </c>
      <c r="AR345">
        <v>-6.1868199999999998E-2</v>
      </c>
      <c r="AS345">
        <v>0.1007123</v>
      </c>
      <c r="AT345">
        <v>9.11941E-2</v>
      </c>
      <c r="AU345">
        <v>7.1486900000000006E-2</v>
      </c>
      <c r="AV345">
        <v>3.3982499999999999E-2</v>
      </c>
      <c r="AW345">
        <v>-7.1117899999999998E-2</v>
      </c>
      <c r="AX345">
        <v>-0.15679770000000001</v>
      </c>
      <c r="AY345">
        <v>-4.8085799999999998E-2</v>
      </c>
      <c r="AZ345">
        <v>-0.18914549999999999</v>
      </c>
      <c r="BA345">
        <v>-0.19325149999999999</v>
      </c>
      <c r="BB345">
        <v>-0.1066222</v>
      </c>
      <c r="BC345">
        <v>6.8323000000000004E-3</v>
      </c>
      <c r="BD345">
        <v>-1.10405E-2</v>
      </c>
      <c r="BE345">
        <v>2.5712200000000001E-2</v>
      </c>
      <c r="BF345">
        <v>-1.5365E-2</v>
      </c>
      <c r="BG345">
        <v>-7.4634999999999996E-3</v>
      </c>
      <c r="BH345">
        <v>1.99293E-2</v>
      </c>
      <c r="BI345">
        <v>2.2062600000000002E-2</v>
      </c>
      <c r="BJ345">
        <v>5.2240700000000001E-2</v>
      </c>
      <c r="BK345">
        <v>6.3101599999999994E-2</v>
      </c>
      <c r="BL345">
        <v>3.93021E-2</v>
      </c>
      <c r="BM345">
        <v>2.6927900000000001E-2</v>
      </c>
      <c r="BN345">
        <v>0.1049181</v>
      </c>
      <c r="BO345">
        <v>0.1178303</v>
      </c>
      <c r="BP345">
        <v>1.17374E-2</v>
      </c>
      <c r="BQ345">
        <v>0.1700304</v>
      </c>
      <c r="BR345">
        <v>0.1580965</v>
      </c>
      <c r="BS345">
        <v>0.1351012</v>
      </c>
      <c r="BT345">
        <v>9.7025299999999995E-2</v>
      </c>
      <c r="BU345">
        <v>-5.7717000000000003E-3</v>
      </c>
      <c r="BV345">
        <v>-9.0973300000000007E-2</v>
      </c>
      <c r="BW345">
        <v>1.9331299999999999E-2</v>
      </c>
      <c r="BX345">
        <v>-0.1135224</v>
      </c>
      <c r="BY345">
        <v>-0.12484679999999999</v>
      </c>
      <c r="BZ345">
        <v>-6.4619399999999994E-2</v>
      </c>
      <c r="CA345">
        <v>3.1331199999999997E-2</v>
      </c>
      <c r="CB345">
        <v>1.1634200000000001E-2</v>
      </c>
      <c r="CC345">
        <v>4.2727599999999998E-2</v>
      </c>
      <c r="CD345">
        <v>1.5192999999999999E-3</v>
      </c>
      <c r="CE345">
        <v>9.4076000000000003E-3</v>
      </c>
      <c r="CF345">
        <v>4.6192200000000003E-2</v>
      </c>
      <c r="CG345">
        <v>4.67331E-2</v>
      </c>
      <c r="CH345">
        <v>8.13995E-2</v>
      </c>
      <c r="CI345">
        <v>9.3995700000000001E-2</v>
      </c>
      <c r="CJ345">
        <v>8.4611000000000006E-2</v>
      </c>
      <c r="CK345">
        <v>7.8270500000000007E-2</v>
      </c>
      <c r="CL345">
        <v>0.15410650000000001</v>
      </c>
      <c r="CM345">
        <v>0.1645585</v>
      </c>
      <c r="CN345">
        <v>6.2716300000000003E-2</v>
      </c>
      <c r="CO345">
        <v>0.21803990000000001</v>
      </c>
      <c r="CP345">
        <v>0.2044329</v>
      </c>
      <c r="CQ345">
        <v>0.17916019999999999</v>
      </c>
      <c r="CR345">
        <v>0.1406886</v>
      </c>
      <c r="CS345">
        <v>3.9486899999999998E-2</v>
      </c>
      <c r="CT345">
        <v>-4.5383600000000003E-2</v>
      </c>
      <c r="CU345">
        <v>6.6024200000000005E-2</v>
      </c>
      <c r="CV345">
        <v>-6.1146100000000002E-2</v>
      </c>
      <c r="CW345">
        <v>-7.7469999999999997E-2</v>
      </c>
      <c r="CX345">
        <v>-3.5528299999999999E-2</v>
      </c>
      <c r="CY345">
        <v>5.5830100000000001E-2</v>
      </c>
      <c r="CZ345">
        <v>3.4308999999999999E-2</v>
      </c>
      <c r="DA345">
        <v>5.97431E-2</v>
      </c>
      <c r="DB345">
        <v>1.8403599999999999E-2</v>
      </c>
      <c r="DC345">
        <v>2.6278699999999999E-2</v>
      </c>
      <c r="DD345">
        <v>7.2455000000000006E-2</v>
      </c>
      <c r="DE345">
        <v>7.1403599999999998E-2</v>
      </c>
      <c r="DF345">
        <v>0.1105582</v>
      </c>
      <c r="DG345">
        <v>0.1248898</v>
      </c>
      <c r="DH345">
        <v>0.12992000000000001</v>
      </c>
      <c r="DI345">
        <v>0.12961300000000001</v>
      </c>
      <c r="DJ345">
        <v>0.2032949</v>
      </c>
      <c r="DK345">
        <v>0.21128669999999999</v>
      </c>
      <c r="DL345">
        <v>0.1136953</v>
      </c>
      <c r="DM345">
        <v>0.26604939999999999</v>
      </c>
      <c r="DN345">
        <v>0.25076929999999997</v>
      </c>
      <c r="DO345">
        <v>0.22321930000000001</v>
      </c>
      <c r="DP345">
        <v>0.18435180000000001</v>
      </c>
      <c r="DQ345">
        <v>8.4745399999999999E-2</v>
      </c>
      <c r="DR345">
        <v>2.061E-4</v>
      </c>
      <c r="DS345">
        <v>0.1127171</v>
      </c>
      <c r="DT345">
        <v>-8.7697999999999995E-3</v>
      </c>
      <c r="DU345">
        <v>-3.0093100000000001E-2</v>
      </c>
      <c r="DV345" s="74">
        <v>-6.4371999999999997E-3</v>
      </c>
      <c r="DW345">
        <v>9.1202599999999995E-2</v>
      </c>
      <c r="DX345">
        <v>6.7047700000000002E-2</v>
      </c>
      <c r="DY345">
        <v>8.4310700000000002E-2</v>
      </c>
      <c r="DZ345">
        <v>4.2781899999999998E-2</v>
      </c>
      <c r="EA345">
        <v>5.0637799999999997E-2</v>
      </c>
      <c r="EB345">
        <v>0.1103744</v>
      </c>
      <c r="EC345">
        <v>0.10702390000000001</v>
      </c>
      <c r="ED345">
        <v>0.15265889999999999</v>
      </c>
      <c r="EE345">
        <v>0.16949600000000001</v>
      </c>
      <c r="EF345">
        <v>0.19533890000000001</v>
      </c>
      <c r="EG345">
        <v>0.20374349999999999</v>
      </c>
      <c r="EH345">
        <v>0.27431509999999998</v>
      </c>
      <c r="EI345">
        <v>0.27875480000000002</v>
      </c>
      <c r="EJ345">
        <v>0.18730089999999999</v>
      </c>
      <c r="EK345">
        <v>0.33536739999999998</v>
      </c>
      <c r="EL345">
        <v>0.3176718</v>
      </c>
      <c r="EM345">
        <v>0.28683360000000002</v>
      </c>
      <c r="EN345">
        <v>0.24739459999999999</v>
      </c>
      <c r="EO345">
        <v>0.15009159999999999</v>
      </c>
      <c r="EP345">
        <v>6.6030500000000006E-2</v>
      </c>
      <c r="EQ345">
        <v>0.18013419999999999</v>
      </c>
      <c r="ER345">
        <v>6.6853300000000004E-2</v>
      </c>
      <c r="ES345">
        <v>3.8311499999999998E-2</v>
      </c>
      <c r="ET345">
        <v>3.5565699999999999E-2</v>
      </c>
      <c r="EU345">
        <v>60</v>
      </c>
      <c r="EV345">
        <v>61</v>
      </c>
      <c r="EW345">
        <v>60</v>
      </c>
      <c r="EX345">
        <v>59</v>
      </c>
      <c r="EY345">
        <v>60</v>
      </c>
      <c r="EZ345">
        <v>58</v>
      </c>
      <c r="FA345">
        <v>58</v>
      </c>
      <c r="FB345">
        <v>64</v>
      </c>
      <c r="FC345">
        <v>70</v>
      </c>
      <c r="FD345">
        <v>75</v>
      </c>
      <c r="FE345">
        <v>77</v>
      </c>
      <c r="FF345">
        <v>79</v>
      </c>
      <c r="FG345">
        <v>84</v>
      </c>
      <c r="FH345">
        <v>86</v>
      </c>
      <c r="FI345">
        <v>73</v>
      </c>
      <c r="FJ345">
        <v>73</v>
      </c>
      <c r="FK345">
        <v>73</v>
      </c>
      <c r="FL345">
        <v>74</v>
      </c>
      <c r="FM345">
        <v>71</v>
      </c>
      <c r="FN345">
        <v>67</v>
      </c>
      <c r="FO345">
        <v>64</v>
      </c>
      <c r="FP345">
        <v>63</v>
      </c>
      <c r="FQ345">
        <v>62</v>
      </c>
      <c r="FR345">
        <v>62</v>
      </c>
      <c r="FS345">
        <v>1.1193230000000001</v>
      </c>
      <c r="FT345">
        <v>5.5076E-2</v>
      </c>
      <c r="FU345">
        <v>7.6898400000000006E-2</v>
      </c>
      <c r="FV345">
        <v>3.6715299999999999E-2</v>
      </c>
    </row>
    <row r="346" spans="1:178" x14ac:dyDescent="0.3">
      <c r="A346" t="s">
        <v>226</v>
      </c>
      <c r="B346" t="s">
        <v>0</v>
      </c>
      <c r="C346" t="s">
        <v>269</v>
      </c>
      <c r="D346" s="32" t="s">
        <v>248</v>
      </c>
      <c r="E346" t="s">
        <v>221</v>
      </c>
      <c r="F346">
        <v>314</v>
      </c>
      <c r="G346">
        <v>0.27497460000000001</v>
      </c>
      <c r="H346">
        <v>0.21293790000000001</v>
      </c>
      <c r="I346">
        <v>0.21301390000000001</v>
      </c>
      <c r="J346">
        <v>0.17907619999999999</v>
      </c>
      <c r="K346">
        <v>0.14797950000000001</v>
      </c>
      <c r="L346">
        <v>0.2429472</v>
      </c>
      <c r="M346">
        <v>0.17122039999999999</v>
      </c>
      <c r="N346">
        <v>1.7129999999999999E-2</v>
      </c>
      <c r="O346">
        <v>-0.19169230000000001</v>
      </c>
      <c r="P346">
        <v>-0.48115380000000002</v>
      </c>
      <c r="Q346">
        <v>-0.6730334</v>
      </c>
      <c r="R346">
        <v>-0.60856849999999996</v>
      </c>
      <c r="S346">
        <v>-0.54033569999999997</v>
      </c>
      <c r="T346">
        <v>-0.33064880000000002</v>
      </c>
      <c r="U346">
        <v>-0.1014683</v>
      </c>
      <c r="V346">
        <v>-3.5566199999999999E-2</v>
      </c>
      <c r="W346">
        <v>0.3001549</v>
      </c>
      <c r="X346">
        <v>0.35332639999999998</v>
      </c>
      <c r="Y346">
        <v>0.66772350000000003</v>
      </c>
      <c r="Z346">
        <v>0.66499609999999998</v>
      </c>
      <c r="AA346">
        <v>0.65551879999999996</v>
      </c>
      <c r="AB346">
        <v>0.57417770000000001</v>
      </c>
      <c r="AC346">
        <v>0.38633390000000001</v>
      </c>
      <c r="AD346">
        <v>0.38416129999999998</v>
      </c>
      <c r="AE346">
        <v>-0.1414415</v>
      </c>
      <c r="AF346">
        <v>-0.16921929999999999</v>
      </c>
      <c r="AG346">
        <v>-0.1589621</v>
      </c>
      <c r="AH346">
        <v>-0.1788998</v>
      </c>
      <c r="AI346">
        <v>-0.1620973</v>
      </c>
      <c r="AJ346">
        <v>-9.6929899999999999E-2</v>
      </c>
      <c r="AK346">
        <v>-0.1024823</v>
      </c>
      <c r="AL346">
        <v>-0.11730409999999999</v>
      </c>
      <c r="AM346">
        <v>-0.15833079999999999</v>
      </c>
      <c r="AN346">
        <v>-0.18038609999999999</v>
      </c>
      <c r="AO346">
        <v>-0.23174359999999999</v>
      </c>
      <c r="AP346">
        <v>-0.16694059999999999</v>
      </c>
      <c r="AQ346">
        <v>-0.17166339999999999</v>
      </c>
      <c r="AR346">
        <v>-0.1398858</v>
      </c>
      <c r="AS346">
        <v>-8.5998099999999994E-2</v>
      </c>
      <c r="AT346">
        <v>-9.5004599999999995E-2</v>
      </c>
      <c r="AU346">
        <v>-0.14475789999999999</v>
      </c>
      <c r="AV346">
        <v>-0.13241439999999999</v>
      </c>
      <c r="AW346">
        <v>-0.1347525</v>
      </c>
      <c r="AX346">
        <v>-0.1122107</v>
      </c>
      <c r="AY346">
        <v>-0.1663086</v>
      </c>
      <c r="AZ346">
        <v>-0.182924</v>
      </c>
      <c r="BA346">
        <v>-0.1676878</v>
      </c>
      <c r="BB346">
        <v>-0.15848780000000001</v>
      </c>
      <c r="BC346">
        <v>-9.9679900000000002E-2</v>
      </c>
      <c r="BD346">
        <v>-0.1315878</v>
      </c>
      <c r="BE346">
        <v>-0.12898109999999999</v>
      </c>
      <c r="BF346">
        <v>-0.14837819999999999</v>
      </c>
      <c r="BG346">
        <v>-0.13251170000000001</v>
      </c>
      <c r="BH346">
        <v>-7.2902800000000004E-2</v>
      </c>
      <c r="BI346">
        <v>-7.6299199999999998E-2</v>
      </c>
      <c r="BJ346">
        <v>-8.4965700000000005E-2</v>
      </c>
      <c r="BK346">
        <v>-0.1133065</v>
      </c>
      <c r="BL346">
        <v>-0.1247009</v>
      </c>
      <c r="BM346">
        <v>-0.16205140000000001</v>
      </c>
      <c r="BN346">
        <v>-9.9425399999999997E-2</v>
      </c>
      <c r="BO346">
        <v>-0.1078144</v>
      </c>
      <c r="BP346">
        <v>-7.4448100000000003E-2</v>
      </c>
      <c r="BQ346">
        <v>-2.5521499999999999E-2</v>
      </c>
      <c r="BR346">
        <v>-3.7699499999999997E-2</v>
      </c>
      <c r="BS346">
        <v>-8.38169E-2</v>
      </c>
      <c r="BT346">
        <v>-6.9882E-2</v>
      </c>
      <c r="BU346">
        <v>-7.6999499999999999E-2</v>
      </c>
      <c r="BV346">
        <v>-6.01357E-2</v>
      </c>
      <c r="BW346">
        <v>-0.1218741</v>
      </c>
      <c r="BX346">
        <v>-0.14419180000000001</v>
      </c>
      <c r="BY346">
        <v>-0.12535060000000001</v>
      </c>
      <c r="BZ346">
        <v>-0.11129940000000001</v>
      </c>
      <c r="CA346">
        <v>-7.0755999999999999E-2</v>
      </c>
      <c r="CB346">
        <v>-0.1055242</v>
      </c>
      <c r="CC346">
        <v>-0.1082164</v>
      </c>
      <c r="CD346">
        <v>-0.12723899999999999</v>
      </c>
      <c r="CE346">
        <v>-0.1120208</v>
      </c>
      <c r="CF346">
        <v>-5.6261699999999998E-2</v>
      </c>
      <c r="CG346">
        <v>-5.8164899999999999E-2</v>
      </c>
      <c r="CH346">
        <v>-6.2568200000000004E-2</v>
      </c>
      <c r="CI346">
        <v>-8.2122899999999999E-2</v>
      </c>
      <c r="CJ346">
        <v>-8.6133500000000002E-2</v>
      </c>
      <c r="CK346">
        <v>-0.1137828</v>
      </c>
      <c r="CL346">
        <v>-5.2664599999999999E-2</v>
      </c>
      <c r="CM346">
        <v>-6.3592800000000005E-2</v>
      </c>
      <c r="CN346">
        <v>-2.9126200000000001E-2</v>
      </c>
      <c r="CO346">
        <v>1.6364400000000001E-2</v>
      </c>
      <c r="CP346">
        <v>1.9899000000000002E-3</v>
      </c>
      <c r="CQ346">
        <v>-4.1609399999999998E-2</v>
      </c>
      <c r="CR346">
        <v>-2.65723E-2</v>
      </c>
      <c r="CS346">
        <v>-3.6999900000000002E-2</v>
      </c>
      <c r="CT346">
        <v>-2.4068699999999998E-2</v>
      </c>
      <c r="CU346">
        <v>-9.1098899999999997E-2</v>
      </c>
      <c r="CV346">
        <v>-0.1173659</v>
      </c>
      <c r="CW346">
        <v>-9.6028000000000002E-2</v>
      </c>
      <c r="CX346">
        <v>-7.8616800000000001E-2</v>
      </c>
      <c r="CY346">
        <v>-4.1832000000000001E-2</v>
      </c>
      <c r="CZ346">
        <v>-7.9460699999999995E-2</v>
      </c>
      <c r="DA346">
        <v>-8.7451600000000004E-2</v>
      </c>
      <c r="DB346">
        <v>-0.1060999</v>
      </c>
      <c r="DC346">
        <v>-9.1529899999999997E-2</v>
      </c>
      <c r="DD346">
        <v>-3.9620700000000002E-2</v>
      </c>
      <c r="DE346">
        <v>-4.0030499999999997E-2</v>
      </c>
      <c r="DF346">
        <v>-4.0170699999999997E-2</v>
      </c>
      <c r="DG346">
        <v>-5.0939199999999997E-2</v>
      </c>
      <c r="DH346">
        <v>-4.75661E-2</v>
      </c>
      <c r="DI346">
        <v>-6.5514299999999998E-2</v>
      </c>
      <c r="DJ346">
        <v>-5.9036999999999996E-3</v>
      </c>
      <c r="DK346">
        <v>-1.9371099999999999E-2</v>
      </c>
      <c r="DL346">
        <v>1.61957E-2</v>
      </c>
      <c r="DM346">
        <v>5.8250299999999998E-2</v>
      </c>
      <c r="DN346">
        <v>4.16792E-2</v>
      </c>
      <c r="DO346">
        <v>5.9820000000000001E-4</v>
      </c>
      <c r="DP346">
        <v>1.67374E-2</v>
      </c>
      <c r="DQ346">
        <v>2.9997000000000001E-3</v>
      </c>
      <c r="DR346">
        <v>1.19983E-2</v>
      </c>
      <c r="DS346">
        <v>-6.0323700000000001E-2</v>
      </c>
      <c r="DT346">
        <v>-9.0540099999999998E-2</v>
      </c>
      <c r="DU346">
        <v>-6.6705299999999995E-2</v>
      </c>
      <c r="DV346">
        <v>-4.5934299999999997E-2</v>
      </c>
      <c r="DW346">
        <v>-7.0500000000000006E-5</v>
      </c>
      <c r="DX346">
        <v>-4.1829100000000001E-2</v>
      </c>
      <c r="DY346">
        <v>-5.7470599999999997E-2</v>
      </c>
      <c r="DZ346">
        <v>-7.5578199999999998E-2</v>
      </c>
      <c r="EA346">
        <v>-6.1944300000000001E-2</v>
      </c>
      <c r="EB346">
        <v>-1.5593600000000001E-2</v>
      </c>
      <c r="EC346">
        <v>-1.3847399999999999E-2</v>
      </c>
      <c r="ED346">
        <v>-7.8321999999999992E-3</v>
      </c>
      <c r="EE346">
        <v>-5.9150000000000001E-3</v>
      </c>
      <c r="EF346">
        <v>8.1191000000000006E-3</v>
      </c>
      <c r="EG346">
        <v>4.1779E-3</v>
      </c>
      <c r="EH346">
        <v>6.1611399999999997E-2</v>
      </c>
      <c r="EI346">
        <v>4.4477900000000001E-2</v>
      </c>
      <c r="EJ346">
        <v>8.1633399999999995E-2</v>
      </c>
      <c r="EK346">
        <v>0.11872679999999999</v>
      </c>
      <c r="EL346">
        <v>9.8984299999999997E-2</v>
      </c>
      <c r="EM346">
        <v>6.1539200000000002E-2</v>
      </c>
      <c r="EN346">
        <v>7.9269800000000001E-2</v>
      </c>
      <c r="EO346">
        <v>6.07527E-2</v>
      </c>
      <c r="EP346">
        <v>6.40733E-2</v>
      </c>
      <c r="EQ346">
        <v>-1.5889299999999999E-2</v>
      </c>
      <c r="ER346">
        <v>-5.1807899999999997E-2</v>
      </c>
      <c r="ES346">
        <v>-2.43681E-2</v>
      </c>
      <c r="ET346">
        <v>1.2541E-3</v>
      </c>
      <c r="EU346">
        <v>61</v>
      </c>
      <c r="EV346">
        <v>59</v>
      </c>
      <c r="EW346">
        <v>57</v>
      </c>
      <c r="EX346">
        <v>56</v>
      </c>
      <c r="EY346">
        <v>56</v>
      </c>
      <c r="EZ346">
        <v>55</v>
      </c>
      <c r="FA346">
        <v>54</v>
      </c>
      <c r="FB346">
        <v>64</v>
      </c>
      <c r="FC346">
        <v>81</v>
      </c>
      <c r="FD346">
        <v>92</v>
      </c>
      <c r="FE346">
        <v>97</v>
      </c>
      <c r="FF346">
        <v>94</v>
      </c>
      <c r="FG346">
        <v>97</v>
      </c>
      <c r="FH346">
        <v>100</v>
      </c>
      <c r="FI346">
        <v>102</v>
      </c>
      <c r="FJ346">
        <v>101</v>
      </c>
      <c r="FK346">
        <v>100</v>
      </c>
      <c r="FL346">
        <v>93</v>
      </c>
      <c r="FM346">
        <v>89</v>
      </c>
      <c r="FN346">
        <v>85</v>
      </c>
      <c r="FO346">
        <v>78</v>
      </c>
      <c r="FP346">
        <v>71</v>
      </c>
      <c r="FQ346">
        <v>70</v>
      </c>
      <c r="FR346">
        <v>67</v>
      </c>
      <c r="FS346">
        <v>0.89255430000000002</v>
      </c>
      <c r="FT346">
        <v>3.9447299999999998E-2</v>
      </c>
      <c r="FU346">
        <v>6.7012199999999994E-2</v>
      </c>
      <c r="FV346">
        <v>3.8799599999999997E-2</v>
      </c>
    </row>
    <row r="347" spans="1:178" x14ac:dyDescent="0.3">
      <c r="A347" t="s">
        <v>226</v>
      </c>
      <c r="B347" t="s">
        <v>0</v>
      </c>
      <c r="C347" t="s">
        <v>269</v>
      </c>
      <c r="D347" s="32" t="s">
        <v>249</v>
      </c>
      <c r="E347" t="s">
        <v>219</v>
      </c>
      <c r="F347">
        <v>578</v>
      </c>
      <c r="G347">
        <v>0.40849170000000001</v>
      </c>
      <c r="H347">
        <v>0.35894219999999999</v>
      </c>
      <c r="I347">
        <v>0.39191100000000001</v>
      </c>
      <c r="J347">
        <v>0.37632179999999998</v>
      </c>
      <c r="K347">
        <v>0.4131319</v>
      </c>
      <c r="L347">
        <v>0.42744209999999999</v>
      </c>
      <c r="M347">
        <v>0.49723889999999998</v>
      </c>
      <c r="N347">
        <v>0.46099659999999998</v>
      </c>
      <c r="O347">
        <v>0.33342090000000002</v>
      </c>
      <c r="P347">
        <v>0.32780599999999999</v>
      </c>
      <c r="Q347">
        <v>0.157308</v>
      </c>
      <c r="R347">
        <v>2.8256799999999999E-2</v>
      </c>
      <c r="S347">
        <v>-0.26074140000000001</v>
      </c>
      <c r="T347">
        <v>-0.30115039999999998</v>
      </c>
      <c r="U347">
        <v>-3.2085200000000001E-2</v>
      </c>
      <c r="V347">
        <v>0.29225380000000001</v>
      </c>
      <c r="W347">
        <v>0.46302120000000002</v>
      </c>
      <c r="X347">
        <v>0.80595550000000005</v>
      </c>
      <c r="Y347">
        <v>0.88743139999999998</v>
      </c>
      <c r="Z347">
        <v>0.8108341</v>
      </c>
      <c r="AA347">
        <v>0.79805009999999998</v>
      </c>
      <c r="AB347">
        <v>0.65344840000000004</v>
      </c>
      <c r="AC347">
        <v>0.61815690000000001</v>
      </c>
      <c r="AD347">
        <v>0.5320511</v>
      </c>
      <c r="AE347">
        <v>-0.1492589</v>
      </c>
      <c r="AF347">
        <v>-0.17496020000000001</v>
      </c>
      <c r="AG347">
        <v>-0.15799540000000001</v>
      </c>
      <c r="AH347">
        <v>-0.14861940000000001</v>
      </c>
      <c r="AI347">
        <v>-0.13585949999999999</v>
      </c>
      <c r="AJ347">
        <v>-0.13273779999999999</v>
      </c>
      <c r="AK347">
        <v>-0.15961739999999999</v>
      </c>
      <c r="AL347">
        <v>-0.19166230000000001</v>
      </c>
      <c r="AM347">
        <v>-0.2229312</v>
      </c>
      <c r="AN347">
        <v>-0.1893494</v>
      </c>
      <c r="AO347">
        <v>-0.23021610000000001</v>
      </c>
      <c r="AP347">
        <v>-0.22563520000000001</v>
      </c>
      <c r="AQ347">
        <v>-0.21331040000000001</v>
      </c>
      <c r="AR347">
        <v>-0.19621040000000001</v>
      </c>
      <c r="AS347">
        <v>-0.1611486</v>
      </c>
      <c r="AT347">
        <v>-0.13295779999999999</v>
      </c>
      <c r="AU347">
        <v>-0.2462279</v>
      </c>
      <c r="AV347">
        <v>-0.16078790000000001</v>
      </c>
      <c r="AW347">
        <v>-0.16030800000000001</v>
      </c>
      <c r="AX347">
        <v>-0.1808833</v>
      </c>
      <c r="AY347">
        <v>-0.18180840000000001</v>
      </c>
      <c r="AZ347">
        <v>-0.24452589999999999</v>
      </c>
      <c r="BA347">
        <v>-0.1409108</v>
      </c>
      <c r="BB347">
        <v>-0.12559020000000001</v>
      </c>
      <c r="BC347">
        <v>-0.10215059999999999</v>
      </c>
      <c r="BD347">
        <v>-0.12632689999999999</v>
      </c>
      <c r="BE347">
        <v>-0.12097430000000001</v>
      </c>
      <c r="BF347">
        <v>-0.1145336</v>
      </c>
      <c r="BG347">
        <v>-0.1004531</v>
      </c>
      <c r="BH347">
        <v>-9.4907099999999994E-2</v>
      </c>
      <c r="BI347">
        <v>-0.1206018</v>
      </c>
      <c r="BJ347">
        <v>-0.15407999999999999</v>
      </c>
      <c r="BK347">
        <v>-0.16973679999999999</v>
      </c>
      <c r="BL347">
        <v>-0.12711929999999999</v>
      </c>
      <c r="BM347">
        <v>-0.14945259999999999</v>
      </c>
      <c r="BN347">
        <v>-0.13949739999999999</v>
      </c>
      <c r="BO347">
        <v>-0.12553039999999999</v>
      </c>
      <c r="BP347">
        <v>-0.116713</v>
      </c>
      <c r="BQ347">
        <v>-9.6959100000000006E-2</v>
      </c>
      <c r="BR347">
        <v>-7.6607300000000003E-2</v>
      </c>
      <c r="BS347">
        <v>-0.18989020000000001</v>
      </c>
      <c r="BT347">
        <v>-0.1103958</v>
      </c>
      <c r="BU347">
        <v>-9.8166900000000001E-2</v>
      </c>
      <c r="BV347">
        <v>-0.122098</v>
      </c>
      <c r="BW347">
        <v>-0.1228417</v>
      </c>
      <c r="BX347">
        <v>-0.19078300000000001</v>
      </c>
      <c r="BY347">
        <v>-9.3832499999999999E-2</v>
      </c>
      <c r="BZ347">
        <v>-7.8757800000000003E-2</v>
      </c>
      <c r="CA347">
        <v>-6.9523600000000005E-2</v>
      </c>
      <c r="CB347">
        <v>-9.2643600000000007E-2</v>
      </c>
      <c r="CC347">
        <v>-9.5333699999999993E-2</v>
      </c>
      <c r="CD347">
        <v>-9.0925900000000004E-2</v>
      </c>
      <c r="CE347">
        <v>-7.5930700000000004E-2</v>
      </c>
      <c r="CF347">
        <v>-6.8705699999999995E-2</v>
      </c>
      <c r="CG347">
        <v>-9.3579700000000002E-2</v>
      </c>
      <c r="CH347">
        <v>-0.12805069999999999</v>
      </c>
      <c r="CI347">
        <v>-0.1328946</v>
      </c>
      <c r="CJ347">
        <v>-8.4018999999999996E-2</v>
      </c>
      <c r="CK347">
        <v>-9.3516000000000002E-2</v>
      </c>
      <c r="CL347">
        <v>-7.9838500000000007E-2</v>
      </c>
      <c r="CM347">
        <v>-6.4734200000000006E-2</v>
      </c>
      <c r="CN347">
        <v>-6.1653300000000001E-2</v>
      </c>
      <c r="CO347">
        <v>-5.2501699999999998E-2</v>
      </c>
      <c r="CP347">
        <v>-3.7579099999999997E-2</v>
      </c>
      <c r="CQ347">
        <v>-0.1508708</v>
      </c>
      <c r="CR347">
        <v>-7.5494400000000003E-2</v>
      </c>
      <c r="CS347">
        <v>-5.5128200000000002E-2</v>
      </c>
      <c r="CT347">
        <v>-8.1383499999999998E-2</v>
      </c>
      <c r="CU347">
        <v>-8.2001500000000005E-2</v>
      </c>
      <c r="CV347">
        <v>-0.1535608</v>
      </c>
      <c r="CW347">
        <v>-6.1226200000000001E-2</v>
      </c>
      <c r="CX347">
        <v>-4.6321800000000003E-2</v>
      </c>
      <c r="CY347">
        <v>-3.6896499999999999E-2</v>
      </c>
      <c r="CZ347">
        <v>-5.89603E-2</v>
      </c>
      <c r="DA347">
        <v>-6.9693000000000005E-2</v>
      </c>
      <c r="DB347">
        <v>-6.7318299999999998E-2</v>
      </c>
      <c r="DC347">
        <v>-5.1408299999999997E-2</v>
      </c>
      <c r="DD347">
        <v>-4.2504199999999999E-2</v>
      </c>
      <c r="DE347">
        <v>-6.6557599999999995E-2</v>
      </c>
      <c r="DF347">
        <v>-0.1020213</v>
      </c>
      <c r="DG347">
        <v>-9.6052299999999993E-2</v>
      </c>
      <c r="DH347">
        <v>-4.0918700000000002E-2</v>
      </c>
      <c r="DI347">
        <v>-3.7579500000000002E-2</v>
      </c>
      <c r="DJ347">
        <v>-2.0179699999999998E-2</v>
      </c>
      <c r="DK347">
        <v>-3.9379999999999997E-3</v>
      </c>
      <c r="DL347">
        <v>-6.5937000000000001E-3</v>
      </c>
      <c r="DM347">
        <v>-8.0441999999999996E-3</v>
      </c>
      <c r="DN347">
        <v>1.4491E-3</v>
      </c>
      <c r="DO347">
        <v>-0.1118514</v>
      </c>
      <c r="DP347">
        <v>-4.0592999999999997E-2</v>
      </c>
      <c r="DQ347">
        <v>-1.20894E-2</v>
      </c>
      <c r="DR347">
        <v>-4.0668999999999997E-2</v>
      </c>
      <c r="DS347">
        <v>-4.1161299999999998E-2</v>
      </c>
      <c r="DT347">
        <v>-0.1163386</v>
      </c>
      <c r="DU347">
        <v>-2.86199E-2</v>
      </c>
      <c r="DV347">
        <v>-1.38858E-2</v>
      </c>
      <c r="DW347">
        <v>1.0211700000000001E-2</v>
      </c>
      <c r="DX347">
        <v>-1.0326999999999999E-2</v>
      </c>
      <c r="DY347">
        <v>-3.2672E-2</v>
      </c>
      <c r="DZ347">
        <v>-3.3232499999999998E-2</v>
      </c>
      <c r="EA347">
        <v>-1.60018E-2</v>
      </c>
      <c r="EB347">
        <v>-4.6734999999999997E-3</v>
      </c>
      <c r="EC347">
        <v>-2.7542000000000001E-2</v>
      </c>
      <c r="ED347">
        <v>-6.4438999999999996E-2</v>
      </c>
      <c r="EE347">
        <v>-4.2858E-2</v>
      </c>
      <c r="EF347">
        <v>2.1311400000000001E-2</v>
      </c>
      <c r="EG347">
        <v>4.3184E-2</v>
      </c>
      <c r="EH347">
        <v>6.5958199999999995E-2</v>
      </c>
      <c r="EI347">
        <v>8.3842100000000003E-2</v>
      </c>
      <c r="EJ347">
        <v>7.2903800000000005E-2</v>
      </c>
      <c r="EK347">
        <v>5.6145300000000002E-2</v>
      </c>
      <c r="EL347">
        <v>5.7799700000000002E-2</v>
      </c>
      <c r="EM347">
        <v>-5.5513600000000003E-2</v>
      </c>
      <c r="EN347">
        <v>9.7990999999999998E-3</v>
      </c>
      <c r="EO347">
        <v>5.0051699999999998E-2</v>
      </c>
      <c r="EP347">
        <v>1.8116299999999998E-2</v>
      </c>
      <c r="EQ347">
        <v>1.7805399999999999E-2</v>
      </c>
      <c r="ER347">
        <v>-6.2595700000000004E-2</v>
      </c>
      <c r="ES347">
        <v>1.84584E-2</v>
      </c>
      <c r="ET347">
        <v>3.2946599999999999E-2</v>
      </c>
      <c r="EU347">
        <v>42.322580000000002</v>
      </c>
      <c r="EV347">
        <v>40.935479999999998</v>
      </c>
      <c r="EW347">
        <v>40.709679999999999</v>
      </c>
      <c r="EX347">
        <v>39.935479999999998</v>
      </c>
      <c r="EY347">
        <v>40.322580000000002</v>
      </c>
      <c r="EZ347">
        <v>40.096780000000003</v>
      </c>
      <c r="FA347">
        <v>41.709679999999999</v>
      </c>
      <c r="FB347">
        <v>42.935479999999998</v>
      </c>
      <c r="FC347">
        <v>43.322580000000002</v>
      </c>
      <c r="FD347">
        <v>45.548389999999998</v>
      </c>
      <c r="FE347">
        <v>48.935479999999998</v>
      </c>
      <c r="FF347">
        <v>51.387099999999997</v>
      </c>
      <c r="FG347">
        <v>54</v>
      </c>
      <c r="FH347">
        <v>57.225810000000003</v>
      </c>
      <c r="FI347">
        <v>57.451610000000002</v>
      </c>
      <c r="FJ347">
        <v>57.838709999999999</v>
      </c>
      <c r="FK347">
        <v>57.064520000000002</v>
      </c>
      <c r="FL347">
        <v>54.225810000000003</v>
      </c>
      <c r="FM347">
        <v>51.387099999999997</v>
      </c>
      <c r="FN347">
        <v>50.161290000000001</v>
      </c>
      <c r="FO347">
        <v>49.548389999999998</v>
      </c>
      <c r="FP347">
        <v>49.161290000000001</v>
      </c>
      <c r="FQ347">
        <v>49.774189999999997</v>
      </c>
      <c r="FR347">
        <v>49.161290000000001</v>
      </c>
      <c r="FS347">
        <v>0.99348099999999995</v>
      </c>
      <c r="FT347">
        <v>5.54575E-2</v>
      </c>
      <c r="FU347">
        <v>6.7505399999999993E-2</v>
      </c>
      <c r="FV347">
        <v>4.1187399999999999E-2</v>
      </c>
    </row>
    <row r="348" spans="1:178" x14ac:dyDescent="0.3">
      <c r="A348" t="s">
        <v>226</v>
      </c>
      <c r="B348" t="s">
        <v>0</v>
      </c>
      <c r="C348" t="s">
        <v>269</v>
      </c>
      <c r="D348" s="32" t="s">
        <v>249</v>
      </c>
      <c r="E348" t="s">
        <v>220</v>
      </c>
      <c r="F348">
        <v>278</v>
      </c>
      <c r="G348">
        <v>0.18214920000000001</v>
      </c>
      <c r="H348">
        <v>0.20405899999999999</v>
      </c>
      <c r="I348">
        <v>0.18927620000000001</v>
      </c>
      <c r="J348">
        <v>0.19238710000000001</v>
      </c>
      <c r="K348">
        <v>0.2119859</v>
      </c>
      <c r="L348">
        <v>0.20584169999999999</v>
      </c>
      <c r="M348">
        <v>0.26688980000000001</v>
      </c>
      <c r="N348">
        <v>0.20006840000000001</v>
      </c>
      <c r="O348">
        <v>0.13681170000000001</v>
      </c>
      <c r="P348">
        <v>0.1070989</v>
      </c>
      <c r="Q348">
        <v>8.4991499999999998E-2</v>
      </c>
      <c r="R348">
        <v>1.0801000000000001E-3</v>
      </c>
      <c r="S348">
        <v>-0.22697980000000001</v>
      </c>
      <c r="T348">
        <v>-0.1970277</v>
      </c>
      <c r="U348">
        <v>-7.9372200000000004E-2</v>
      </c>
      <c r="V348">
        <v>0.13468040000000001</v>
      </c>
      <c r="W348">
        <v>0.16369729999999999</v>
      </c>
      <c r="X348">
        <v>0.3201427</v>
      </c>
      <c r="Y348">
        <v>0.3804553</v>
      </c>
      <c r="Z348">
        <v>0.40125929999999999</v>
      </c>
      <c r="AA348">
        <v>0.40077249999999998</v>
      </c>
      <c r="AB348">
        <v>0.26075290000000001</v>
      </c>
      <c r="AC348">
        <v>0.26348630000000001</v>
      </c>
      <c r="AD348">
        <v>0.1853165</v>
      </c>
      <c r="AE348">
        <v>-0.11584129999999999</v>
      </c>
      <c r="AF348">
        <v>-8.4237800000000002E-2</v>
      </c>
      <c r="AG348">
        <v>-6.4156900000000003E-2</v>
      </c>
      <c r="AH348">
        <v>-6.0088700000000002E-2</v>
      </c>
      <c r="AI348">
        <v>-6.7250599999999994E-2</v>
      </c>
      <c r="AJ348">
        <v>-8.1733399999999998E-2</v>
      </c>
      <c r="AK348">
        <v>-8.8717500000000005E-2</v>
      </c>
      <c r="AL348">
        <v>-0.1244475</v>
      </c>
      <c r="AM348">
        <v>-0.13429569999999999</v>
      </c>
      <c r="AN348">
        <v>-0.14346990000000001</v>
      </c>
      <c r="AO348">
        <v>-0.1519692</v>
      </c>
      <c r="AP348">
        <v>-0.11197699999999999</v>
      </c>
      <c r="AQ348">
        <v>-0.1124807</v>
      </c>
      <c r="AR348">
        <v>-8.7733500000000006E-2</v>
      </c>
      <c r="AS348">
        <v>-8.5713700000000004E-2</v>
      </c>
      <c r="AT348">
        <v>-7.3645600000000006E-2</v>
      </c>
      <c r="AU348">
        <v>-0.20287949999999999</v>
      </c>
      <c r="AV348">
        <v>-0.1535086</v>
      </c>
      <c r="AW348">
        <v>-0.13977700000000001</v>
      </c>
      <c r="AX348">
        <v>-0.1243538</v>
      </c>
      <c r="AY348">
        <v>-0.1217312</v>
      </c>
      <c r="AZ348">
        <v>-0.21360109999999999</v>
      </c>
      <c r="BA348">
        <v>-0.1378442</v>
      </c>
      <c r="BB348">
        <v>-0.1180066</v>
      </c>
      <c r="BC348">
        <v>-8.2131499999999996E-2</v>
      </c>
      <c r="BD348">
        <v>-5.76237E-2</v>
      </c>
      <c r="BE348">
        <v>-4.3495499999999999E-2</v>
      </c>
      <c r="BF348">
        <v>-3.9684900000000002E-2</v>
      </c>
      <c r="BG348">
        <v>-4.5065599999999997E-2</v>
      </c>
      <c r="BH348">
        <v>-5.4519199999999997E-2</v>
      </c>
      <c r="BI348">
        <v>-6.4731499999999997E-2</v>
      </c>
      <c r="BJ348">
        <v>-9.8094700000000007E-2</v>
      </c>
      <c r="BK348">
        <v>-9.7477800000000003E-2</v>
      </c>
      <c r="BL348">
        <v>-9.28152E-2</v>
      </c>
      <c r="BM348">
        <v>-7.6607999999999996E-2</v>
      </c>
      <c r="BN348">
        <v>-4.2820900000000002E-2</v>
      </c>
      <c r="BO348">
        <v>-4.2778099999999999E-2</v>
      </c>
      <c r="BP348">
        <v>-2.2996900000000001E-2</v>
      </c>
      <c r="BQ348">
        <v>-3.0777499999999999E-2</v>
      </c>
      <c r="BR348">
        <v>-1.8966E-2</v>
      </c>
      <c r="BS348">
        <v>-0.15102660000000001</v>
      </c>
      <c r="BT348">
        <v>-0.10693320000000001</v>
      </c>
      <c r="BU348">
        <v>-8.6964600000000003E-2</v>
      </c>
      <c r="BV348">
        <v>-6.9080900000000001E-2</v>
      </c>
      <c r="BW348">
        <v>-6.1178099999999999E-2</v>
      </c>
      <c r="BX348">
        <v>-0.16277820000000001</v>
      </c>
      <c r="BY348">
        <v>-9.1942999999999997E-2</v>
      </c>
      <c r="BZ348">
        <v>-8.5628700000000002E-2</v>
      </c>
      <c r="CA348">
        <v>-5.8784200000000002E-2</v>
      </c>
      <c r="CB348">
        <v>-3.9190999999999997E-2</v>
      </c>
      <c r="CC348">
        <v>-2.91855E-2</v>
      </c>
      <c r="CD348">
        <v>-2.5553300000000001E-2</v>
      </c>
      <c r="CE348">
        <v>-2.9700299999999999E-2</v>
      </c>
      <c r="CF348">
        <v>-3.5670800000000003E-2</v>
      </c>
      <c r="CG348">
        <v>-4.8118899999999999E-2</v>
      </c>
      <c r="CH348">
        <v>-7.9842800000000005E-2</v>
      </c>
      <c r="CI348">
        <v>-7.1977899999999997E-2</v>
      </c>
      <c r="CJ348">
        <v>-5.7731999999999999E-2</v>
      </c>
      <c r="CK348">
        <v>-2.44131E-2</v>
      </c>
      <c r="CL348">
        <v>5.0762999999999997E-3</v>
      </c>
      <c r="CM348">
        <v>5.4977000000000003E-3</v>
      </c>
      <c r="CN348">
        <v>2.1839399999999998E-2</v>
      </c>
      <c r="CO348">
        <v>7.2711E-3</v>
      </c>
      <c r="CP348">
        <v>1.8905000000000002E-2</v>
      </c>
      <c r="CQ348">
        <v>-0.11511349999999999</v>
      </c>
      <c r="CR348">
        <v>-7.4675199999999997E-2</v>
      </c>
      <c r="CS348">
        <v>-5.0386800000000002E-2</v>
      </c>
      <c r="CT348">
        <v>-3.0799E-2</v>
      </c>
      <c r="CU348">
        <v>-1.9239200000000001E-2</v>
      </c>
      <c r="CV348">
        <v>-0.12757830000000001</v>
      </c>
      <c r="CW348">
        <v>-6.01521E-2</v>
      </c>
      <c r="CX348">
        <v>-6.3203899999999993E-2</v>
      </c>
      <c r="CY348">
        <v>-3.54369E-2</v>
      </c>
      <c r="CZ348">
        <v>-2.0758200000000001E-2</v>
      </c>
      <c r="DA348">
        <v>-1.48754E-2</v>
      </c>
      <c r="DB348">
        <v>-1.14217E-2</v>
      </c>
      <c r="DC348">
        <v>-1.4335000000000001E-2</v>
      </c>
      <c r="DD348">
        <v>-1.6822400000000001E-2</v>
      </c>
      <c r="DE348">
        <v>-3.1506300000000001E-2</v>
      </c>
      <c r="DF348">
        <v>-6.1591E-2</v>
      </c>
      <c r="DG348" s="74">
        <v>-4.6477900000000003E-2</v>
      </c>
      <c r="DH348">
        <v>-2.2648700000000001E-2</v>
      </c>
      <c r="DI348">
        <v>2.7781900000000002E-2</v>
      </c>
      <c r="DJ348">
        <v>5.2973600000000003E-2</v>
      </c>
      <c r="DK348">
        <v>5.3773500000000002E-2</v>
      </c>
      <c r="DL348">
        <v>6.6675799999999993E-2</v>
      </c>
      <c r="DM348">
        <v>4.5319699999999997E-2</v>
      </c>
      <c r="DN348">
        <v>5.6775899999999997E-2</v>
      </c>
      <c r="DO348">
        <v>-7.9200400000000004E-2</v>
      </c>
      <c r="DP348">
        <v>-4.2417299999999998E-2</v>
      </c>
      <c r="DQ348">
        <v>-1.38091E-2</v>
      </c>
      <c r="DR348">
        <v>7.4828000000000004E-3</v>
      </c>
      <c r="DS348">
        <v>2.26997E-2</v>
      </c>
      <c r="DT348">
        <v>-9.2378500000000002E-2</v>
      </c>
      <c r="DU348">
        <v>-2.83611E-2</v>
      </c>
      <c r="DV348">
        <v>-4.0779099999999999E-2</v>
      </c>
      <c r="DW348">
        <v>-1.727E-3</v>
      </c>
      <c r="DX348">
        <v>5.8558999999999998E-3</v>
      </c>
      <c r="DY348">
        <v>5.7860000000000003E-3</v>
      </c>
      <c r="DZ348">
        <v>8.9820000000000004E-3</v>
      </c>
      <c r="EA348">
        <v>7.8499999999999993E-3</v>
      </c>
      <c r="EB348">
        <v>1.03918E-2</v>
      </c>
      <c r="EC348">
        <v>-7.5202999999999997E-3</v>
      </c>
      <c r="ED348">
        <v>-3.5238199999999997E-2</v>
      </c>
      <c r="EE348">
        <v>-9.6600000000000002E-3</v>
      </c>
      <c r="EF348">
        <v>2.8006E-2</v>
      </c>
      <c r="EG348">
        <v>0.1031431</v>
      </c>
      <c r="EH348">
        <v>0.12212969999999999</v>
      </c>
      <c r="EI348">
        <v>0.123476</v>
      </c>
      <c r="EJ348">
        <v>0.13141240000000001</v>
      </c>
      <c r="EK348">
        <v>0.1002559</v>
      </c>
      <c r="EL348">
        <v>0.1114556</v>
      </c>
      <c r="EM348">
        <v>-2.73475E-2</v>
      </c>
      <c r="EN348">
        <v>4.1580999999999996E-3</v>
      </c>
      <c r="EO348">
        <v>3.9003400000000001E-2</v>
      </c>
      <c r="EP348">
        <v>6.2755699999999998E-2</v>
      </c>
      <c r="EQ348">
        <v>8.3252800000000002E-2</v>
      </c>
      <c r="ER348">
        <v>-4.1555500000000002E-2</v>
      </c>
      <c r="ES348">
        <v>1.7540099999999999E-2</v>
      </c>
      <c r="ET348">
        <v>-8.4011999999999993E-3</v>
      </c>
      <c r="EU348">
        <v>46</v>
      </c>
      <c r="EV348">
        <v>44</v>
      </c>
      <c r="EW348">
        <v>45</v>
      </c>
      <c r="EX348">
        <v>43</v>
      </c>
      <c r="EY348">
        <v>44</v>
      </c>
      <c r="EZ348">
        <v>45</v>
      </c>
      <c r="FA348">
        <v>46</v>
      </c>
      <c r="FB348">
        <v>46</v>
      </c>
      <c r="FC348">
        <v>47</v>
      </c>
      <c r="FD348">
        <v>48</v>
      </c>
      <c r="FE348">
        <v>52</v>
      </c>
      <c r="FF348">
        <v>52</v>
      </c>
      <c r="FG348">
        <v>54</v>
      </c>
      <c r="FH348">
        <v>56</v>
      </c>
      <c r="FI348">
        <v>55</v>
      </c>
      <c r="FJ348">
        <v>56</v>
      </c>
      <c r="FK348">
        <v>54</v>
      </c>
      <c r="FL348">
        <v>53</v>
      </c>
      <c r="FM348">
        <v>52</v>
      </c>
      <c r="FN348">
        <v>52</v>
      </c>
      <c r="FO348">
        <v>52</v>
      </c>
      <c r="FP348">
        <v>51</v>
      </c>
      <c r="FQ348">
        <v>51</v>
      </c>
      <c r="FR348">
        <v>51</v>
      </c>
      <c r="FS348">
        <v>0.86710069999999995</v>
      </c>
      <c r="FT348">
        <v>5.0100899999999997E-2</v>
      </c>
      <c r="FU348">
        <v>6.3773300000000005E-2</v>
      </c>
      <c r="FV348">
        <v>3.0097800000000001E-2</v>
      </c>
    </row>
    <row r="349" spans="1:178" x14ac:dyDescent="0.3">
      <c r="A349" t="s">
        <v>226</v>
      </c>
      <c r="B349" t="s">
        <v>0</v>
      </c>
      <c r="C349" t="s">
        <v>269</v>
      </c>
      <c r="D349" s="32" t="s">
        <v>249</v>
      </c>
      <c r="E349" t="s">
        <v>221</v>
      </c>
      <c r="F349">
        <v>300</v>
      </c>
      <c r="G349">
        <v>0.2150214</v>
      </c>
      <c r="H349">
        <v>0.1618454</v>
      </c>
      <c r="I349">
        <v>0.20263429999999999</v>
      </c>
      <c r="J349">
        <v>0.18714359999999999</v>
      </c>
      <c r="K349">
        <v>0.20351620000000001</v>
      </c>
      <c r="L349">
        <v>0.2174661</v>
      </c>
      <c r="M349">
        <v>0.22868189999999999</v>
      </c>
      <c r="N349">
        <v>0.25688240000000001</v>
      </c>
      <c r="O349">
        <v>0.19538510000000001</v>
      </c>
      <c r="P349">
        <v>0.20720540000000001</v>
      </c>
      <c r="Q349">
        <v>7.6230099999999995E-2</v>
      </c>
      <c r="R349">
        <v>3.4609300000000003E-2</v>
      </c>
      <c r="S349">
        <v>-4.5248200000000002E-2</v>
      </c>
      <c r="T349">
        <v>-0.1058433</v>
      </c>
      <c r="U349">
        <v>4.2360200000000001E-2</v>
      </c>
      <c r="V349">
        <v>0.1503853</v>
      </c>
      <c r="W349">
        <v>0.28137430000000002</v>
      </c>
      <c r="X349">
        <v>0.45743270000000003</v>
      </c>
      <c r="Y349">
        <v>0.50243610000000005</v>
      </c>
      <c r="Z349">
        <v>0.4123523</v>
      </c>
      <c r="AA349">
        <v>0.41357129999999998</v>
      </c>
      <c r="AB349">
        <v>0.38727020000000001</v>
      </c>
      <c r="AC349">
        <v>0.3497268</v>
      </c>
      <c r="AD349">
        <v>0.32786999999999999</v>
      </c>
      <c r="AE349">
        <v>-8.5765999999999995E-2</v>
      </c>
      <c r="AF349">
        <v>-0.1213258</v>
      </c>
      <c r="AG349">
        <v>-0.1065473</v>
      </c>
      <c r="AH349">
        <v>-0.1001616</v>
      </c>
      <c r="AI349">
        <v>-8.7486099999999997E-2</v>
      </c>
      <c r="AJ349">
        <v>-8.3555299999999999E-2</v>
      </c>
      <c r="AK349">
        <v>-0.1038873</v>
      </c>
      <c r="AL349">
        <v>-9.3699199999999996E-2</v>
      </c>
      <c r="AM349">
        <v>-0.11634170000000001</v>
      </c>
      <c r="AN349">
        <v>-9.3843999999999997E-2</v>
      </c>
      <c r="AO349">
        <v>-0.1352081</v>
      </c>
      <c r="AP349">
        <v>-0.14952080000000001</v>
      </c>
      <c r="AQ349">
        <v>-0.1288919</v>
      </c>
      <c r="AR349">
        <v>-0.1348171</v>
      </c>
      <c r="AS349">
        <v>-9.9813799999999994E-2</v>
      </c>
      <c r="AT349">
        <v>-0.1035827</v>
      </c>
      <c r="AU349">
        <v>-0.1034114</v>
      </c>
      <c r="AV349">
        <v>-6.4604599999999998E-2</v>
      </c>
      <c r="AW349">
        <v>-6.5948900000000005E-2</v>
      </c>
      <c r="AX349">
        <v>-0.1062459</v>
      </c>
      <c r="AY349">
        <v>-9.6954200000000004E-2</v>
      </c>
      <c r="AZ349">
        <v>-8.3309300000000003E-2</v>
      </c>
      <c r="BA349">
        <v>-4.6854300000000002E-2</v>
      </c>
      <c r="BB349">
        <v>-5.3523800000000003E-2</v>
      </c>
      <c r="BC349">
        <v>-5.02021E-2</v>
      </c>
      <c r="BD349">
        <v>-8.2013699999999995E-2</v>
      </c>
      <c r="BE349">
        <v>-7.9690399999999995E-2</v>
      </c>
      <c r="BF349">
        <v>-7.6434500000000002E-2</v>
      </c>
      <c r="BG349">
        <v>-6.2927300000000005E-2</v>
      </c>
      <c r="BH349">
        <v>-5.6691999999999999E-2</v>
      </c>
      <c r="BI349">
        <v>-7.6156199999999993E-2</v>
      </c>
      <c r="BJ349">
        <v>-6.85727E-2</v>
      </c>
      <c r="BK349">
        <v>-8.1404400000000002E-2</v>
      </c>
      <c r="BL349">
        <v>-5.5653300000000003E-2</v>
      </c>
      <c r="BM349">
        <v>-9.17269E-2</v>
      </c>
      <c r="BN349">
        <v>-9.6426700000000004E-2</v>
      </c>
      <c r="BO349">
        <v>-7.5020100000000006E-2</v>
      </c>
      <c r="BP349">
        <v>-8.6005399999999996E-2</v>
      </c>
      <c r="BQ349">
        <v>-6.0919800000000003E-2</v>
      </c>
      <c r="BR349">
        <v>-7.1939000000000003E-2</v>
      </c>
      <c r="BS349">
        <v>-7.0950200000000005E-2</v>
      </c>
      <c r="BT349">
        <v>-3.82061E-2</v>
      </c>
      <c r="BU349">
        <v>-2.8236199999999999E-2</v>
      </c>
      <c r="BV349">
        <v>-7.2270799999999996E-2</v>
      </c>
      <c r="BW349">
        <v>-6.6512500000000002E-2</v>
      </c>
      <c r="BX349">
        <v>-5.2680200000000003E-2</v>
      </c>
      <c r="BY349">
        <v>-2.2140199999999999E-2</v>
      </c>
      <c r="BZ349">
        <v>-1.7492799999999999E-2</v>
      </c>
      <c r="CA349">
        <v>-2.5570699999999998E-2</v>
      </c>
      <c r="CB349">
        <v>-5.47862E-2</v>
      </c>
      <c r="CC349">
        <v>-6.1089400000000002E-2</v>
      </c>
      <c r="CD349">
        <v>-6.0001100000000002E-2</v>
      </c>
      <c r="CE349">
        <v>-4.5918E-2</v>
      </c>
      <c r="CF349">
        <v>-3.8086500000000002E-2</v>
      </c>
      <c r="CG349">
        <v>-5.6949699999999999E-2</v>
      </c>
      <c r="CH349">
        <v>-5.1170300000000002E-2</v>
      </c>
      <c r="CI349">
        <v>-5.7207000000000001E-2</v>
      </c>
      <c r="CJ349">
        <v>-2.9202499999999999E-2</v>
      </c>
      <c r="CK349">
        <v>-6.1612E-2</v>
      </c>
      <c r="CL349">
        <v>-5.96538E-2</v>
      </c>
      <c r="CM349">
        <v>-3.7708699999999998E-2</v>
      </c>
      <c r="CN349">
        <v>-5.2198500000000002E-2</v>
      </c>
      <c r="CO349">
        <v>-3.3981900000000002E-2</v>
      </c>
      <c r="CP349">
        <v>-5.00226E-2</v>
      </c>
      <c r="CQ349">
        <v>-4.8467799999999998E-2</v>
      </c>
      <c r="CR349">
        <v>-1.9922499999999999E-2</v>
      </c>
      <c r="CS349">
        <v>-2.1164999999999999E-3</v>
      </c>
      <c r="CT349">
        <v>-4.87398E-2</v>
      </c>
      <c r="CU349">
        <v>-4.5428700000000002E-2</v>
      </c>
      <c r="CV349">
        <v>-3.1466599999999997E-2</v>
      </c>
      <c r="CW349">
        <v>-5.0232000000000002E-3</v>
      </c>
      <c r="CX349">
        <v>7.4621000000000002E-3</v>
      </c>
      <c r="CY349">
        <v>-9.3930000000000001E-4</v>
      </c>
      <c r="CZ349">
        <v>-2.7558699999999998E-2</v>
      </c>
      <c r="DA349">
        <v>-4.2488400000000003E-2</v>
      </c>
      <c r="DB349">
        <v>-4.3567799999999997E-2</v>
      </c>
      <c r="DC349">
        <v>-2.89086E-2</v>
      </c>
      <c r="DD349">
        <v>-1.9481100000000001E-2</v>
      </c>
      <c r="DE349">
        <v>-3.7743199999999998E-2</v>
      </c>
      <c r="DF349">
        <v>-3.3767800000000001E-2</v>
      </c>
      <c r="DG349">
        <v>-3.30096E-2</v>
      </c>
      <c r="DH349">
        <v>-2.7517000000000002E-3</v>
      </c>
      <c r="DI349">
        <v>-3.14971E-2</v>
      </c>
      <c r="DJ349">
        <v>-2.2880999999999999E-2</v>
      </c>
      <c r="DK349">
        <v>-3.9730000000000001E-4</v>
      </c>
      <c r="DL349">
        <v>-1.83917E-2</v>
      </c>
      <c r="DM349">
        <v>-7.0439999999999999E-3</v>
      </c>
      <c r="DN349">
        <v>-2.8106300000000001E-2</v>
      </c>
      <c r="DO349">
        <v>-2.5985299999999999E-2</v>
      </c>
      <c r="DP349">
        <v>-1.639E-3</v>
      </c>
      <c r="DQ349">
        <v>2.4003199999999999E-2</v>
      </c>
      <c r="DR349">
        <v>-2.52088E-2</v>
      </c>
      <c r="DS349">
        <v>-2.4344899999999999E-2</v>
      </c>
      <c r="DT349">
        <v>-1.0253099999999999E-2</v>
      </c>
      <c r="DU349">
        <v>1.2093700000000001E-2</v>
      </c>
      <c r="DV349">
        <v>3.2417000000000001E-2</v>
      </c>
      <c r="DW349">
        <v>3.4624599999999998E-2</v>
      </c>
      <c r="DX349">
        <v>1.1753400000000001E-2</v>
      </c>
      <c r="DY349">
        <v>-1.56314E-2</v>
      </c>
      <c r="DZ349">
        <v>-1.9840699999999999E-2</v>
      </c>
      <c r="EA349">
        <v>-4.3498E-3</v>
      </c>
      <c r="EB349">
        <v>7.3822999999999996E-3</v>
      </c>
      <c r="EC349">
        <v>-1.0012E-2</v>
      </c>
      <c r="ED349">
        <v>-8.6414000000000005E-3</v>
      </c>
      <c r="EE349">
        <v>1.9276E-3</v>
      </c>
      <c r="EF349">
        <v>3.5438999999999998E-2</v>
      </c>
      <c r="EG349">
        <v>1.1984099999999999E-2</v>
      </c>
      <c r="EH349">
        <v>3.02131E-2</v>
      </c>
      <c r="EI349">
        <v>5.3474500000000001E-2</v>
      </c>
      <c r="EJ349">
        <v>3.0419999999999999E-2</v>
      </c>
      <c r="EK349">
        <v>3.1850000000000003E-2</v>
      </c>
      <c r="EL349">
        <v>3.5374999999999998E-3</v>
      </c>
      <c r="EM349">
        <v>6.4758999999999997E-3</v>
      </c>
      <c r="EN349">
        <v>2.47596E-2</v>
      </c>
      <c r="EO349">
        <v>6.1715800000000001E-2</v>
      </c>
      <c r="EP349">
        <v>8.7662999999999994E-3</v>
      </c>
      <c r="EQ349">
        <v>6.0968000000000003E-3</v>
      </c>
      <c r="ER349">
        <v>2.0375999999999998E-2</v>
      </c>
      <c r="ES349">
        <v>3.6807899999999998E-2</v>
      </c>
      <c r="ET349">
        <v>6.8447999999999995E-2</v>
      </c>
      <c r="EU349">
        <v>40</v>
      </c>
      <c r="EV349">
        <v>39</v>
      </c>
      <c r="EW349">
        <v>38</v>
      </c>
      <c r="EX349">
        <v>38</v>
      </c>
      <c r="EY349">
        <v>38</v>
      </c>
      <c r="EZ349">
        <v>37</v>
      </c>
      <c r="FA349">
        <v>39</v>
      </c>
      <c r="FB349">
        <v>41</v>
      </c>
      <c r="FC349">
        <v>41</v>
      </c>
      <c r="FD349">
        <v>44</v>
      </c>
      <c r="FE349">
        <v>47</v>
      </c>
      <c r="FF349">
        <v>51</v>
      </c>
      <c r="FG349">
        <v>54</v>
      </c>
      <c r="FH349">
        <v>58</v>
      </c>
      <c r="FI349">
        <v>59</v>
      </c>
      <c r="FJ349">
        <v>59</v>
      </c>
      <c r="FK349">
        <v>59</v>
      </c>
      <c r="FL349">
        <v>55</v>
      </c>
      <c r="FM349">
        <v>51</v>
      </c>
      <c r="FN349">
        <v>49</v>
      </c>
      <c r="FO349">
        <v>48</v>
      </c>
      <c r="FP349">
        <v>48</v>
      </c>
      <c r="FQ349">
        <v>49</v>
      </c>
      <c r="FR349">
        <v>48</v>
      </c>
      <c r="FS349">
        <v>0.58499679999999998</v>
      </c>
      <c r="FT349">
        <v>3.1653100000000003E-2</v>
      </c>
      <c r="FU349">
        <v>3.6016800000000002E-2</v>
      </c>
      <c r="FV349">
        <v>2.6848299999999999E-2</v>
      </c>
    </row>
    <row r="350" spans="1:178" x14ac:dyDescent="0.3">
      <c r="A350" t="s">
        <v>226</v>
      </c>
      <c r="B350" t="s">
        <v>0</v>
      </c>
      <c r="C350" t="s">
        <v>269</v>
      </c>
      <c r="D350" s="32" t="s">
        <v>250</v>
      </c>
      <c r="E350" t="s">
        <v>219</v>
      </c>
      <c r="F350">
        <v>598</v>
      </c>
      <c r="G350">
        <v>0.49009429999999998</v>
      </c>
      <c r="H350">
        <v>0.44230259999999999</v>
      </c>
      <c r="I350">
        <v>0.45123819999999998</v>
      </c>
      <c r="J350">
        <v>0.42551270000000002</v>
      </c>
      <c r="K350">
        <v>0.42897039999999997</v>
      </c>
      <c r="L350">
        <v>0.49610070000000001</v>
      </c>
      <c r="M350">
        <v>0.51979739999999997</v>
      </c>
      <c r="N350">
        <v>0.29344890000000001</v>
      </c>
      <c r="O350">
        <v>6.6550399999999996E-2</v>
      </c>
      <c r="P350">
        <v>-0.4122576</v>
      </c>
      <c r="Q350">
        <v>-1.028764</v>
      </c>
      <c r="R350">
        <v>-1.3979600000000001</v>
      </c>
      <c r="S350">
        <v>-1.5636140000000001</v>
      </c>
      <c r="T350">
        <v>-1.671346</v>
      </c>
      <c r="U350">
        <v>-1.5037450000000001</v>
      </c>
      <c r="V350">
        <v>-1.202809</v>
      </c>
      <c r="W350">
        <v>-0.76257900000000001</v>
      </c>
      <c r="X350">
        <v>7.0718100000000006E-2</v>
      </c>
      <c r="Y350">
        <v>0.52143289999999998</v>
      </c>
      <c r="Z350">
        <v>0.89087810000000001</v>
      </c>
      <c r="AA350">
        <v>0.89679739999999997</v>
      </c>
      <c r="AB350">
        <v>0.76132230000000001</v>
      </c>
      <c r="AC350">
        <v>0.71313890000000002</v>
      </c>
      <c r="AD350">
        <v>0.6316252</v>
      </c>
      <c r="AE350">
        <v>-0.15442349999999999</v>
      </c>
      <c r="AF350">
        <v>-0.18101419999999999</v>
      </c>
      <c r="AG350">
        <v>-0.1634623</v>
      </c>
      <c r="AH350">
        <v>-0.15376190000000001</v>
      </c>
      <c r="AI350">
        <v>-0.1405605</v>
      </c>
      <c r="AJ350">
        <v>-0.1373308</v>
      </c>
      <c r="AK350">
        <v>-0.16514039999999999</v>
      </c>
      <c r="AL350">
        <v>-0.1982942</v>
      </c>
      <c r="AM350">
        <v>-0.23064509999999999</v>
      </c>
      <c r="AN350">
        <v>-0.1959013</v>
      </c>
      <c r="AO350">
        <v>-0.23818210000000001</v>
      </c>
      <c r="AP350">
        <v>-0.2334426</v>
      </c>
      <c r="AQ350">
        <v>-0.22069150000000001</v>
      </c>
      <c r="AR350">
        <v>-0.20299980000000001</v>
      </c>
      <c r="AS350">
        <v>-0.1667247</v>
      </c>
      <c r="AT350">
        <v>-0.1375584</v>
      </c>
      <c r="AU350">
        <v>-0.25474799999999997</v>
      </c>
      <c r="AV350">
        <v>-0.16635150000000001</v>
      </c>
      <c r="AW350">
        <v>-0.165855</v>
      </c>
      <c r="AX350">
        <v>-0.18714220000000001</v>
      </c>
      <c r="AY350">
        <v>-0.1880993</v>
      </c>
      <c r="AZ350">
        <v>-0.25298700000000002</v>
      </c>
      <c r="BA350">
        <v>-0.14578659999999999</v>
      </c>
      <c r="BB350">
        <v>-0.12993589999999999</v>
      </c>
      <c r="BC350">
        <v>-0.10568520000000001</v>
      </c>
      <c r="BD350">
        <v>-0.13069810000000001</v>
      </c>
      <c r="BE350">
        <v>-0.1251603</v>
      </c>
      <c r="BF350">
        <v>-0.1184967</v>
      </c>
      <c r="BG350">
        <v>-0.1039289</v>
      </c>
      <c r="BH350">
        <v>-9.8191000000000001E-2</v>
      </c>
      <c r="BI350">
        <v>-0.12477480000000001</v>
      </c>
      <c r="BJ350">
        <v>-0.15941150000000001</v>
      </c>
      <c r="BK350">
        <v>-0.17561009999999999</v>
      </c>
      <c r="BL350">
        <v>-0.13151789999999999</v>
      </c>
      <c r="BM350">
        <v>-0.15462400000000001</v>
      </c>
      <c r="BN350">
        <v>-0.14432420000000001</v>
      </c>
      <c r="BO350">
        <v>-0.12987399999999999</v>
      </c>
      <c r="BP350">
        <v>-0.1207516</v>
      </c>
      <c r="BQ350">
        <v>-0.1003141</v>
      </c>
      <c r="BR350">
        <v>-7.9257999999999995E-2</v>
      </c>
      <c r="BS350">
        <v>-0.19646079999999999</v>
      </c>
      <c r="BT350">
        <v>-0.11421580000000001</v>
      </c>
      <c r="BU350">
        <v>-0.1015636</v>
      </c>
      <c r="BV350">
        <v>-0.12632289999999999</v>
      </c>
      <c r="BW350">
        <v>-0.12709219999999999</v>
      </c>
      <c r="BX350">
        <v>-0.19738449999999999</v>
      </c>
      <c r="BY350">
        <v>-9.7079299999999993E-2</v>
      </c>
      <c r="BZ350">
        <v>-8.1483E-2</v>
      </c>
      <c r="CA350">
        <v>-7.1929199999999999E-2</v>
      </c>
      <c r="CB350">
        <v>-9.5849299999999998E-2</v>
      </c>
      <c r="CC350">
        <v>-9.8632399999999995E-2</v>
      </c>
      <c r="CD350">
        <v>-9.4072199999999995E-2</v>
      </c>
      <c r="CE350">
        <v>-7.8558000000000003E-2</v>
      </c>
      <c r="CF350">
        <v>-7.1082999999999993E-2</v>
      </c>
      <c r="CG350">
        <v>-9.6817700000000007E-2</v>
      </c>
      <c r="CH350">
        <v>-0.1324814</v>
      </c>
      <c r="CI350">
        <v>-0.137493</v>
      </c>
      <c r="CJ350">
        <v>-8.6926199999999995E-2</v>
      </c>
      <c r="CK350">
        <v>-9.6751900000000002E-2</v>
      </c>
      <c r="CL350">
        <v>-8.2600999999999994E-2</v>
      </c>
      <c r="CM350">
        <v>-6.6974099999999995E-2</v>
      </c>
      <c r="CN350">
        <v>-6.3786700000000002E-2</v>
      </c>
      <c r="CO350">
        <v>-5.4318400000000003E-2</v>
      </c>
      <c r="CP350">
        <v>-3.8879400000000001E-2</v>
      </c>
      <c r="CQ350">
        <v>-0.15609120000000001</v>
      </c>
      <c r="CR350">
        <v>-7.8106700000000001E-2</v>
      </c>
      <c r="CS350">
        <v>-5.7035700000000002E-2</v>
      </c>
      <c r="CT350">
        <v>-8.4199499999999997E-2</v>
      </c>
      <c r="CU350">
        <v>-8.4838899999999995E-2</v>
      </c>
      <c r="CV350">
        <v>-0.1588743</v>
      </c>
      <c r="CW350">
        <v>-6.3344800000000007E-2</v>
      </c>
      <c r="CX350">
        <v>-4.7924599999999998E-2</v>
      </c>
      <c r="CY350">
        <v>-3.8173199999999997E-2</v>
      </c>
      <c r="CZ350">
        <v>-6.1000400000000003E-2</v>
      </c>
      <c r="DA350">
        <v>-7.2104500000000002E-2</v>
      </c>
      <c r="DB350">
        <v>-6.9647600000000004E-2</v>
      </c>
      <c r="DC350">
        <v>-5.3187100000000001E-2</v>
      </c>
      <c r="DD350">
        <v>-4.3974899999999997E-2</v>
      </c>
      <c r="DE350">
        <v>-6.8860599999999994E-2</v>
      </c>
      <c r="DF350">
        <v>-0.1055514</v>
      </c>
      <c r="DG350">
        <v>-9.9375900000000003E-2</v>
      </c>
      <c r="DH350">
        <v>-4.2334499999999997E-2</v>
      </c>
      <c r="DI350">
        <v>-3.8879799999999999E-2</v>
      </c>
      <c r="DJ350">
        <v>-2.0877799999999998E-2</v>
      </c>
      <c r="DK350">
        <v>-4.0743000000000003E-3</v>
      </c>
      <c r="DL350">
        <v>-6.8218999999999997E-3</v>
      </c>
      <c r="DM350">
        <v>-8.3225999999999994E-3</v>
      </c>
      <c r="DN350">
        <v>1.4993000000000001E-3</v>
      </c>
      <c r="DO350">
        <v>-0.1157217</v>
      </c>
      <c r="DP350">
        <v>-4.1997600000000003E-2</v>
      </c>
      <c r="DQ350">
        <v>-1.25077E-2</v>
      </c>
      <c r="DR350">
        <v>-4.2076200000000001E-2</v>
      </c>
      <c r="DS350">
        <v>-4.2585600000000001E-2</v>
      </c>
      <c r="DT350">
        <v>-0.1203642</v>
      </c>
      <c r="DU350">
        <v>-2.96102E-2</v>
      </c>
      <c r="DV350">
        <v>-1.43663E-2</v>
      </c>
      <c r="DW350">
        <v>1.0565E-2</v>
      </c>
      <c r="DX350">
        <v>-1.0684300000000001E-2</v>
      </c>
      <c r="DY350">
        <v>-3.3802499999999999E-2</v>
      </c>
      <c r="DZ350">
        <v>-3.43824E-2</v>
      </c>
      <c r="EA350">
        <v>-1.6555500000000001E-2</v>
      </c>
      <c r="EB350">
        <v>-4.8351999999999996E-3</v>
      </c>
      <c r="EC350">
        <v>-2.8494999999999999E-2</v>
      </c>
      <c r="ED350">
        <v>-6.6668599999999995E-2</v>
      </c>
      <c r="EE350">
        <v>-4.4340900000000003E-2</v>
      </c>
      <c r="EF350">
        <v>2.20488E-2</v>
      </c>
      <c r="EG350">
        <v>4.4678299999999997E-2</v>
      </c>
      <c r="EH350">
        <v>6.8240599999999998E-2</v>
      </c>
      <c r="EI350">
        <v>8.6743200000000006E-2</v>
      </c>
      <c r="EJ350">
        <v>7.5426300000000002E-2</v>
      </c>
      <c r="EK350">
        <v>5.8088000000000001E-2</v>
      </c>
      <c r="EL350">
        <v>5.9799699999999997E-2</v>
      </c>
      <c r="EM350">
        <v>-5.7434499999999999E-2</v>
      </c>
      <c r="EN350">
        <v>1.0138100000000001E-2</v>
      </c>
      <c r="EO350">
        <v>5.1783599999999999E-2</v>
      </c>
      <c r="EP350">
        <v>1.8743099999999999E-2</v>
      </c>
      <c r="EQ350">
        <v>1.84215E-2</v>
      </c>
      <c r="ER350">
        <v>-6.4761700000000005E-2</v>
      </c>
      <c r="ES350">
        <v>1.9097099999999999E-2</v>
      </c>
      <c r="ET350">
        <v>3.4086600000000002E-2</v>
      </c>
      <c r="EU350">
        <v>60.387099999999997</v>
      </c>
      <c r="EV350">
        <v>60</v>
      </c>
      <c r="EW350">
        <v>60</v>
      </c>
      <c r="EX350">
        <v>59.387099999999997</v>
      </c>
      <c r="EY350">
        <v>60</v>
      </c>
      <c r="EZ350">
        <v>59.774189999999997</v>
      </c>
      <c r="FA350">
        <v>59.161290000000001</v>
      </c>
      <c r="FB350">
        <v>59.161290000000001</v>
      </c>
      <c r="FC350">
        <v>60.161290000000001</v>
      </c>
      <c r="FD350">
        <v>62.774189999999997</v>
      </c>
      <c r="FE350">
        <v>66.161289999999994</v>
      </c>
      <c r="FF350">
        <v>71.612899999999996</v>
      </c>
      <c r="FG350">
        <v>73.225809999999996</v>
      </c>
      <c r="FH350">
        <v>74.290319999999994</v>
      </c>
      <c r="FI350">
        <v>75.903229999999994</v>
      </c>
      <c r="FJ350">
        <v>75.677419999999998</v>
      </c>
      <c r="FK350">
        <v>74.903229999999994</v>
      </c>
      <c r="FL350">
        <v>73.290319999999994</v>
      </c>
      <c r="FM350">
        <v>70.677419999999998</v>
      </c>
      <c r="FN350">
        <v>65.225809999999996</v>
      </c>
      <c r="FO350">
        <v>61</v>
      </c>
      <c r="FP350">
        <v>58.161290000000001</v>
      </c>
      <c r="FQ350">
        <v>57.548389999999998</v>
      </c>
      <c r="FR350">
        <v>56.709679999999999</v>
      </c>
      <c r="FS350">
        <v>1.0278579999999999</v>
      </c>
      <c r="FT350">
        <v>5.7376400000000001E-2</v>
      </c>
      <c r="FU350">
        <v>6.9841200000000006E-2</v>
      </c>
      <c r="FV350">
        <v>4.26126E-2</v>
      </c>
    </row>
    <row r="351" spans="1:178" x14ac:dyDescent="0.3">
      <c r="A351" t="s">
        <v>226</v>
      </c>
      <c r="B351" t="s">
        <v>0</v>
      </c>
      <c r="C351" t="s">
        <v>269</v>
      </c>
      <c r="D351" s="32" t="s">
        <v>250</v>
      </c>
      <c r="E351" t="s">
        <v>220</v>
      </c>
      <c r="F351">
        <v>287</v>
      </c>
      <c r="G351">
        <v>0.1888234</v>
      </c>
      <c r="H351">
        <v>0.18662899999999999</v>
      </c>
      <c r="I351">
        <v>0.1707099</v>
      </c>
      <c r="J351">
        <v>0.16124559999999999</v>
      </c>
      <c r="K351">
        <v>0.1581603</v>
      </c>
      <c r="L351">
        <v>0.18613750000000001</v>
      </c>
      <c r="M351">
        <v>0.18333140000000001</v>
      </c>
      <c r="N351">
        <v>7.5003799999999995E-2</v>
      </c>
      <c r="O351">
        <v>2.70986E-2</v>
      </c>
      <c r="P351">
        <v>-0.180141</v>
      </c>
      <c r="Q351">
        <v>-0.42658489999999999</v>
      </c>
      <c r="R351">
        <v>-0.58167429999999998</v>
      </c>
      <c r="S351">
        <v>-0.74883540000000004</v>
      </c>
      <c r="T351">
        <v>-0.86661540000000004</v>
      </c>
      <c r="U351">
        <v>-0.79250600000000004</v>
      </c>
      <c r="V351">
        <v>-0.66479860000000002</v>
      </c>
      <c r="W351">
        <v>-0.50228419999999996</v>
      </c>
      <c r="X351">
        <v>-8.9900999999999991E-3</v>
      </c>
      <c r="Y351">
        <v>0.18409919999999999</v>
      </c>
      <c r="Z351">
        <v>0.37173790000000001</v>
      </c>
      <c r="AA351">
        <v>0.37159399999999998</v>
      </c>
      <c r="AB351">
        <v>0.31403829999999999</v>
      </c>
      <c r="AC351">
        <v>0.29252499999999998</v>
      </c>
      <c r="AD351">
        <v>0.25021080000000001</v>
      </c>
      <c r="AE351">
        <v>-0.11959160000000001</v>
      </c>
      <c r="AF351">
        <v>-8.6964899999999998E-2</v>
      </c>
      <c r="AG351">
        <v>-6.6234000000000001E-2</v>
      </c>
      <c r="AH351">
        <v>-6.2033999999999999E-2</v>
      </c>
      <c r="AI351">
        <v>-6.9427799999999998E-2</v>
      </c>
      <c r="AJ351">
        <v>-8.4379399999999993E-2</v>
      </c>
      <c r="AK351">
        <v>-9.1589699999999996E-2</v>
      </c>
      <c r="AL351">
        <v>-0.12847629999999999</v>
      </c>
      <c r="AM351">
        <v>-0.1386434</v>
      </c>
      <c r="AN351">
        <v>-0.14811460000000001</v>
      </c>
      <c r="AO351">
        <v>-0.1568891</v>
      </c>
      <c r="AP351">
        <v>-0.1156021</v>
      </c>
      <c r="AQ351">
        <v>-0.11612219999999999</v>
      </c>
      <c r="AR351">
        <v>-9.0573799999999996E-2</v>
      </c>
      <c r="AS351">
        <v>-8.8488700000000003E-2</v>
      </c>
      <c r="AT351">
        <v>-7.6029799999999995E-2</v>
      </c>
      <c r="AU351">
        <v>-0.20944750000000001</v>
      </c>
      <c r="AV351">
        <v>-0.15847829999999999</v>
      </c>
      <c r="AW351">
        <v>-0.14430219999999999</v>
      </c>
      <c r="AX351">
        <v>-0.12837960000000001</v>
      </c>
      <c r="AY351">
        <v>-0.12567210000000001</v>
      </c>
      <c r="AZ351">
        <v>-0.2205163</v>
      </c>
      <c r="BA351">
        <v>-0.14230680000000001</v>
      </c>
      <c r="BB351">
        <v>-0.121827</v>
      </c>
      <c r="BC351">
        <v>-8.4790400000000002E-2</v>
      </c>
      <c r="BD351">
        <v>-5.9489300000000002E-2</v>
      </c>
      <c r="BE351">
        <v>-4.4903699999999998E-2</v>
      </c>
      <c r="BF351">
        <v>-4.0969699999999998E-2</v>
      </c>
      <c r="BG351">
        <v>-4.6524500000000003E-2</v>
      </c>
      <c r="BH351">
        <v>-5.62842E-2</v>
      </c>
      <c r="BI351">
        <v>-6.6827200000000003E-2</v>
      </c>
      <c r="BJ351">
        <v>-0.1012704</v>
      </c>
      <c r="BK351">
        <v>-0.1006336</v>
      </c>
      <c r="BL351">
        <v>-9.5820000000000002E-2</v>
      </c>
      <c r="BM351">
        <v>-7.9088099999999995E-2</v>
      </c>
      <c r="BN351">
        <v>-4.4207200000000002E-2</v>
      </c>
      <c r="BO351">
        <v>-4.4163099999999997E-2</v>
      </c>
      <c r="BP351">
        <v>-2.3741399999999999E-2</v>
      </c>
      <c r="BQ351">
        <v>-3.1773999999999997E-2</v>
      </c>
      <c r="BR351">
        <v>-1.958E-2</v>
      </c>
      <c r="BS351">
        <v>-0.155916</v>
      </c>
      <c r="BT351">
        <v>-0.1103951</v>
      </c>
      <c r="BU351">
        <v>-8.9779999999999999E-2</v>
      </c>
      <c r="BV351">
        <v>-7.13173E-2</v>
      </c>
      <c r="BW351">
        <v>-6.3158599999999995E-2</v>
      </c>
      <c r="BX351">
        <v>-0.168048</v>
      </c>
      <c r="BY351">
        <v>-9.4919600000000007E-2</v>
      </c>
      <c r="BZ351">
        <v>-8.8400900000000004E-2</v>
      </c>
      <c r="CA351">
        <v>-6.06873E-2</v>
      </c>
      <c r="CB351">
        <v>-4.0459700000000001E-2</v>
      </c>
      <c r="CC351">
        <v>-3.0130299999999999E-2</v>
      </c>
      <c r="CD351">
        <v>-2.6380600000000001E-2</v>
      </c>
      <c r="CE351">
        <v>-3.0661799999999999E-2</v>
      </c>
      <c r="CF351">
        <v>-3.68256E-2</v>
      </c>
      <c r="CG351">
        <v>-4.9676699999999997E-2</v>
      </c>
      <c r="CH351">
        <v>-8.2427700000000007E-2</v>
      </c>
      <c r="CI351">
        <v>-7.4308100000000002E-2</v>
      </c>
      <c r="CJ351">
        <v>-5.9601000000000001E-2</v>
      </c>
      <c r="CK351">
        <v>-2.5203400000000001E-2</v>
      </c>
      <c r="CL351">
        <v>5.2407E-3</v>
      </c>
      <c r="CM351">
        <v>5.6756000000000003E-3</v>
      </c>
      <c r="CN351">
        <v>2.2546500000000001E-2</v>
      </c>
      <c r="CO351">
        <v>7.5063999999999999E-3</v>
      </c>
      <c r="CP351">
        <v>1.9517E-2</v>
      </c>
      <c r="CQ351">
        <v>-0.11884019999999999</v>
      </c>
      <c r="CR351">
        <v>-7.7092800000000003E-2</v>
      </c>
      <c r="CS351">
        <v>-5.2018099999999998E-2</v>
      </c>
      <c r="CT351">
        <v>-3.1796100000000001E-2</v>
      </c>
      <c r="CU351">
        <v>-1.9862000000000001E-2</v>
      </c>
      <c r="CV351">
        <v>-0.13170860000000001</v>
      </c>
      <c r="CW351">
        <v>-6.2099399999999999E-2</v>
      </c>
      <c r="CX351">
        <v>-6.5250100000000005E-2</v>
      </c>
      <c r="CY351">
        <v>-3.6584100000000001E-2</v>
      </c>
      <c r="CZ351">
        <v>-2.14302E-2</v>
      </c>
      <c r="DA351">
        <v>-1.5357000000000001E-2</v>
      </c>
      <c r="DB351">
        <v>-1.17915E-2</v>
      </c>
      <c r="DC351">
        <v>-1.4799100000000001E-2</v>
      </c>
      <c r="DD351">
        <v>-1.7367E-2</v>
      </c>
      <c r="DE351">
        <v>-3.2526300000000001E-2</v>
      </c>
      <c r="DF351">
        <v>-6.35849E-2</v>
      </c>
      <c r="DG351" s="74">
        <v>-4.79826E-2</v>
      </c>
      <c r="DH351">
        <v>-2.3381900000000001E-2</v>
      </c>
      <c r="DI351">
        <v>2.86813E-2</v>
      </c>
      <c r="DJ351">
        <v>5.4688599999999997E-2</v>
      </c>
      <c r="DK351">
        <v>5.5514300000000003E-2</v>
      </c>
      <c r="DL351">
        <v>6.8834400000000004E-2</v>
      </c>
      <c r="DM351">
        <v>4.6786800000000003E-2</v>
      </c>
      <c r="DN351">
        <v>5.8613999999999999E-2</v>
      </c>
      <c r="DO351">
        <v>-8.1764400000000001E-2</v>
      </c>
      <c r="DP351">
        <v>-4.3790500000000003E-2</v>
      </c>
      <c r="DQ351">
        <v>-1.4256100000000001E-2</v>
      </c>
      <c r="DR351">
        <v>7.7251000000000004E-3</v>
      </c>
      <c r="DS351">
        <v>2.34346E-2</v>
      </c>
      <c r="DT351">
        <v>-9.5369200000000001E-2</v>
      </c>
      <c r="DU351">
        <v>-2.9279199999999998E-2</v>
      </c>
      <c r="DV351">
        <v>-4.2099200000000003E-2</v>
      </c>
      <c r="DW351">
        <v>-1.7829E-3</v>
      </c>
      <c r="DX351">
        <v>6.0454000000000003E-3</v>
      </c>
      <c r="DY351">
        <v>5.9733E-3</v>
      </c>
      <c r="DZ351">
        <v>9.2727999999999994E-3</v>
      </c>
      <c r="EA351">
        <v>8.1042000000000006E-3</v>
      </c>
      <c r="EB351">
        <v>1.07282E-2</v>
      </c>
      <c r="EC351">
        <v>-7.7638000000000004E-3</v>
      </c>
      <c r="ED351">
        <v>-3.6379000000000002E-2</v>
      </c>
      <c r="EE351">
        <v>-9.9728000000000004E-3</v>
      </c>
      <c r="EF351">
        <v>2.89127E-2</v>
      </c>
      <c r="EG351">
        <v>0.1064823</v>
      </c>
      <c r="EH351">
        <v>0.12608349999999999</v>
      </c>
      <c r="EI351">
        <v>0.12747339999999999</v>
      </c>
      <c r="EJ351">
        <v>0.1356668</v>
      </c>
      <c r="EK351">
        <v>0.1035015</v>
      </c>
      <c r="EL351">
        <v>0.1150639</v>
      </c>
      <c r="EM351">
        <v>-2.8232799999999999E-2</v>
      </c>
      <c r="EN351">
        <v>4.2927E-3</v>
      </c>
      <c r="EO351">
        <v>4.0266099999999999E-2</v>
      </c>
      <c r="EP351">
        <v>6.4787399999999995E-2</v>
      </c>
      <c r="EQ351">
        <v>8.5948099999999999E-2</v>
      </c>
      <c r="ER351">
        <v>-4.2900800000000003E-2</v>
      </c>
      <c r="ES351">
        <v>1.81079E-2</v>
      </c>
      <c r="ET351">
        <v>-8.6730999999999996E-3</v>
      </c>
      <c r="EU351">
        <v>61</v>
      </c>
      <c r="EV351">
        <v>60</v>
      </c>
      <c r="EW351">
        <v>60</v>
      </c>
      <c r="EX351">
        <v>60</v>
      </c>
      <c r="EY351">
        <v>60</v>
      </c>
      <c r="EZ351">
        <v>61</v>
      </c>
      <c r="FA351">
        <v>61</v>
      </c>
      <c r="FB351">
        <v>61</v>
      </c>
      <c r="FC351">
        <v>62</v>
      </c>
      <c r="FD351">
        <v>64</v>
      </c>
      <c r="FE351">
        <v>68</v>
      </c>
      <c r="FF351">
        <v>71</v>
      </c>
      <c r="FG351">
        <v>72</v>
      </c>
      <c r="FH351">
        <v>70</v>
      </c>
      <c r="FI351">
        <v>71</v>
      </c>
      <c r="FJ351">
        <v>72</v>
      </c>
      <c r="FK351">
        <v>70</v>
      </c>
      <c r="FL351">
        <v>69</v>
      </c>
      <c r="FM351">
        <v>67</v>
      </c>
      <c r="FN351">
        <v>64</v>
      </c>
      <c r="FO351">
        <v>61</v>
      </c>
      <c r="FP351">
        <v>60</v>
      </c>
      <c r="FQ351">
        <v>60</v>
      </c>
      <c r="FR351">
        <v>61</v>
      </c>
      <c r="FS351">
        <v>0.89517239999999998</v>
      </c>
      <c r="FT351">
        <v>5.1722900000000002E-2</v>
      </c>
      <c r="FU351">
        <v>6.5837900000000005E-2</v>
      </c>
      <c r="FV351">
        <v>3.1072200000000001E-2</v>
      </c>
    </row>
    <row r="352" spans="1:178" x14ac:dyDescent="0.3">
      <c r="A352" t="s">
        <v>226</v>
      </c>
      <c r="B352" t="s">
        <v>0</v>
      </c>
      <c r="C352" t="s">
        <v>269</v>
      </c>
      <c r="D352" s="32" t="s">
        <v>250</v>
      </c>
      <c r="E352" t="s">
        <v>221</v>
      </c>
      <c r="F352">
        <v>311</v>
      </c>
      <c r="G352">
        <v>0.27962209999999998</v>
      </c>
      <c r="H352">
        <v>0.2444248</v>
      </c>
      <c r="I352">
        <v>0.2657987</v>
      </c>
      <c r="J352">
        <v>0.25027199999999999</v>
      </c>
      <c r="K352">
        <v>0.25382280000000002</v>
      </c>
      <c r="L352">
        <v>0.28919489999999998</v>
      </c>
      <c r="M352">
        <v>0.30470940000000002</v>
      </c>
      <c r="N352">
        <v>0.2006231</v>
      </c>
      <c r="O352">
        <v>4.4430299999999999E-2</v>
      </c>
      <c r="P352">
        <v>-0.2238298</v>
      </c>
      <c r="Q352">
        <v>-0.58000830000000003</v>
      </c>
      <c r="R352">
        <v>-0.77628180000000002</v>
      </c>
      <c r="S352">
        <v>-0.79265249999999998</v>
      </c>
      <c r="T352">
        <v>-0.80963790000000002</v>
      </c>
      <c r="U352">
        <v>-0.71758650000000002</v>
      </c>
      <c r="V352">
        <v>-0.57114489999999996</v>
      </c>
      <c r="W352">
        <v>-0.30244140000000003</v>
      </c>
      <c r="X352">
        <v>5.9020299999999998E-2</v>
      </c>
      <c r="Y352">
        <v>0.32705669999999998</v>
      </c>
      <c r="Z352">
        <v>0.5006796</v>
      </c>
      <c r="AA352">
        <v>0.51794340000000005</v>
      </c>
      <c r="AB352">
        <v>0.44312780000000002</v>
      </c>
      <c r="AC352">
        <v>0.41095969999999998</v>
      </c>
      <c r="AD352">
        <v>0.36845480000000003</v>
      </c>
      <c r="AE352">
        <v>-8.8910699999999995E-2</v>
      </c>
      <c r="AF352">
        <v>-0.12577440000000001</v>
      </c>
      <c r="AG352">
        <v>-0.1104541</v>
      </c>
      <c r="AH352">
        <v>-0.1038342</v>
      </c>
      <c r="AI352">
        <v>-9.0693999999999997E-2</v>
      </c>
      <c r="AJ352">
        <v>-8.6619000000000002E-2</v>
      </c>
      <c r="AK352">
        <v>-0.1076965</v>
      </c>
      <c r="AL352">
        <v>-9.7134799999999993E-2</v>
      </c>
      <c r="AM352">
        <v>-0.12060750000000001</v>
      </c>
      <c r="AN352">
        <v>-9.7284899999999994E-2</v>
      </c>
      <c r="AO352">
        <v>-0.1401657</v>
      </c>
      <c r="AP352">
        <v>-0.15500320000000001</v>
      </c>
      <c r="AQ352">
        <v>-0.13361790000000001</v>
      </c>
      <c r="AR352">
        <v>-0.13976040000000001</v>
      </c>
      <c r="AS352">
        <v>-0.1034737</v>
      </c>
      <c r="AT352">
        <v>-0.1073808</v>
      </c>
      <c r="AU352">
        <v>-0.1072031</v>
      </c>
      <c r="AV352">
        <v>-6.6973400000000002E-2</v>
      </c>
      <c r="AW352">
        <v>-6.8366999999999997E-2</v>
      </c>
      <c r="AX352">
        <v>-0.11014160000000001</v>
      </c>
      <c r="AY352">
        <v>-0.10050920000000001</v>
      </c>
      <c r="AZ352">
        <v>-8.6363899999999993E-2</v>
      </c>
      <c r="BA352">
        <v>-4.8572299999999999E-2</v>
      </c>
      <c r="BB352">
        <v>-5.5486300000000002E-2</v>
      </c>
      <c r="BC352">
        <v>-5.2042900000000003E-2</v>
      </c>
      <c r="BD352">
        <v>-8.5020799999999994E-2</v>
      </c>
      <c r="BE352">
        <v>-8.2612400000000002E-2</v>
      </c>
      <c r="BF352">
        <v>-7.9237100000000005E-2</v>
      </c>
      <c r="BG352">
        <v>-6.5234700000000007E-2</v>
      </c>
      <c r="BH352">
        <v>-5.8770700000000002E-2</v>
      </c>
      <c r="BI352">
        <v>-7.8948599999999994E-2</v>
      </c>
      <c r="BJ352">
        <v>-7.10871E-2</v>
      </c>
      <c r="BK352">
        <v>-8.43893E-2</v>
      </c>
      <c r="BL352">
        <v>-5.7693899999999999E-2</v>
      </c>
      <c r="BM352">
        <v>-9.50902E-2</v>
      </c>
      <c r="BN352">
        <v>-9.9962300000000004E-2</v>
      </c>
      <c r="BO352">
        <v>-7.7770900000000004E-2</v>
      </c>
      <c r="BP352">
        <v>-8.9158899999999999E-2</v>
      </c>
      <c r="BQ352">
        <v>-6.3153500000000001E-2</v>
      </c>
      <c r="BR352">
        <v>-7.4576799999999999E-2</v>
      </c>
      <c r="BS352">
        <v>-7.3551800000000001E-2</v>
      </c>
      <c r="BT352">
        <v>-3.96069E-2</v>
      </c>
      <c r="BU352">
        <v>-2.9271499999999999E-2</v>
      </c>
      <c r="BV352">
        <v>-7.4920799999999996E-2</v>
      </c>
      <c r="BW352">
        <v>-6.8951299999999993E-2</v>
      </c>
      <c r="BX352">
        <v>-5.4611800000000002E-2</v>
      </c>
      <c r="BY352">
        <v>-2.2952E-2</v>
      </c>
      <c r="BZ352">
        <v>-1.81342E-2</v>
      </c>
      <c r="CA352">
        <v>-2.6508299999999999E-2</v>
      </c>
      <c r="CB352">
        <v>-5.6794999999999998E-2</v>
      </c>
      <c r="CC352">
        <v>-6.3329300000000005E-2</v>
      </c>
      <c r="CD352">
        <v>-6.2201199999999998E-2</v>
      </c>
      <c r="CE352">
        <v>-4.7601600000000001E-2</v>
      </c>
      <c r="CF352">
        <v>-3.9482999999999997E-2</v>
      </c>
      <c r="CG352">
        <v>-5.9037800000000001E-2</v>
      </c>
      <c r="CH352">
        <v>-5.3046500000000003E-2</v>
      </c>
      <c r="CI352">
        <v>-5.9304599999999999E-2</v>
      </c>
      <c r="CJ352">
        <v>-3.02733E-2</v>
      </c>
      <c r="CK352">
        <v>-6.38711E-2</v>
      </c>
      <c r="CL352">
        <v>-6.1841100000000003E-2</v>
      </c>
      <c r="CM352">
        <v>-3.9091399999999998E-2</v>
      </c>
      <c r="CN352">
        <v>-5.4112500000000001E-2</v>
      </c>
      <c r="CO352">
        <v>-3.5227899999999999E-2</v>
      </c>
      <c r="CP352">
        <v>-5.1856800000000002E-2</v>
      </c>
      <c r="CQ352">
        <v>-5.0244900000000002E-2</v>
      </c>
      <c r="CR352">
        <v>-2.0653000000000001E-2</v>
      </c>
      <c r="CS352">
        <v>-2.1941E-3</v>
      </c>
      <c r="CT352">
        <v>-5.05269E-2</v>
      </c>
      <c r="CU352">
        <v>-4.7094400000000002E-2</v>
      </c>
      <c r="CV352">
        <v>-3.2620400000000001E-2</v>
      </c>
      <c r="CW352">
        <v>-5.2074E-3</v>
      </c>
      <c r="CX352">
        <v>7.7356999999999999E-3</v>
      </c>
      <c r="CY352">
        <v>-9.7369999999999998E-4</v>
      </c>
      <c r="CZ352">
        <v>-2.8569199999999999E-2</v>
      </c>
      <c r="DA352">
        <v>-4.4046299999999997E-2</v>
      </c>
      <c r="DB352">
        <v>-4.5165299999999999E-2</v>
      </c>
      <c r="DC352">
        <v>-2.9968600000000001E-2</v>
      </c>
      <c r="DD352">
        <v>-2.0195399999999999E-2</v>
      </c>
      <c r="DE352">
        <v>-3.9127099999999998E-2</v>
      </c>
      <c r="DF352">
        <v>-3.50059E-2</v>
      </c>
      <c r="DG352">
        <v>-3.4219899999999998E-2</v>
      </c>
      <c r="DH352">
        <v>-2.8525999999999998E-3</v>
      </c>
      <c r="DI352">
        <v>-3.2652E-2</v>
      </c>
      <c r="DJ352">
        <v>-2.3720000000000001E-2</v>
      </c>
      <c r="DK352">
        <v>-4.1189999999999998E-4</v>
      </c>
      <c r="DL352">
        <v>-1.9066099999999999E-2</v>
      </c>
      <c r="DM352">
        <v>-7.3023999999999997E-3</v>
      </c>
      <c r="DN352">
        <v>-2.9136800000000001E-2</v>
      </c>
      <c r="DO352">
        <v>-2.69381E-2</v>
      </c>
      <c r="DP352">
        <v>-1.6991E-3</v>
      </c>
      <c r="DQ352">
        <v>2.4883300000000001E-2</v>
      </c>
      <c r="DR352">
        <v>-2.6133099999999999E-2</v>
      </c>
      <c r="DS352">
        <v>-2.5237599999999999E-2</v>
      </c>
      <c r="DT352">
        <v>-1.0629E-2</v>
      </c>
      <c r="DU352">
        <v>1.25372E-2</v>
      </c>
      <c r="DV352">
        <v>3.3605700000000002E-2</v>
      </c>
      <c r="DW352">
        <v>3.5894200000000001E-2</v>
      </c>
      <c r="DX352">
        <v>1.21843E-2</v>
      </c>
      <c r="DY352">
        <v>-1.62046E-2</v>
      </c>
      <c r="DZ352">
        <v>-2.0568199999999998E-2</v>
      </c>
      <c r="EA352">
        <v>-4.5092999999999999E-3</v>
      </c>
      <c r="EB352">
        <v>7.6528999999999998E-3</v>
      </c>
      <c r="EC352">
        <v>-1.03791E-2</v>
      </c>
      <c r="ED352">
        <v>-8.9581999999999995E-3</v>
      </c>
      <c r="EE352">
        <v>1.9983000000000002E-3</v>
      </c>
      <c r="EF352">
        <v>3.6738399999999997E-2</v>
      </c>
      <c r="EG352">
        <v>1.2423500000000001E-2</v>
      </c>
      <c r="EH352">
        <v>3.1320899999999999E-2</v>
      </c>
      <c r="EI352">
        <v>5.5435199999999997E-2</v>
      </c>
      <c r="EJ352">
        <v>3.1535399999999998E-2</v>
      </c>
      <c r="EK352">
        <v>3.30178E-2</v>
      </c>
      <c r="EL352">
        <v>3.6671999999999998E-3</v>
      </c>
      <c r="EM352">
        <v>6.7133000000000002E-3</v>
      </c>
      <c r="EN352">
        <v>2.56674E-2</v>
      </c>
      <c r="EO352">
        <v>6.3978699999999999E-2</v>
      </c>
      <c r="EP352">
        <v>9.0877000000000006E-3</v>
      </c>
      <c r="EQ352">
        <v>6.3203E-3</v>
      </c>
      <c r="ER352">
        <v>2.1123099999999999E-2</v>
      </c>
      <c r="ES352">
        <v>3.8157499999999997E-2</v>
      </c>
      <c r="ET352">
        <v>7.0957800000000001E-2</v>
      </c>
      <c r="EU352">
        <v>60</v>
      </c>
      <c r="EV352">
        <v>60</v>
      </c>
      <c r="EW352">
        <v>60</v>
      </c>
      <c r="EX352">
        <v>59</v>
      </c>
      <c r="EY352">
        <v>60</v>
      </c>
      <c r="EZ352">
        <v>59</v>
      </c>
      <c r="FA352">
        <v>58</v>
      </c>
      <c r="FB352">
        <v>58</v>
      </c>
      <c r="FC352">
        <v>59</v>
      </c>
      <c r="FD352">
        <v>62</v>
      </c>
      <c r="FE352">
        <v>65</v>
      </c>
      <c r="FF352">
        <v>72</v>
      </c>
      <c r="FG352">
        <v>74</v>
      </c>
      <c r="FH352">
        <v>77</v>
      </c>
      <c r="FI352">
        <v>79</v>
      </c>
      <c r="FJ352">
        <v>78</v>
      </c>
      <c r="FK352">
        <v>78</v>
      </c>
      <c r="FL352">
        <v>76</v>
      </c>
      <c r="FM352">
        <v>73</v>
      </c>
      <c r="FN352">
        <v>66</v>
      </c>
      <c r="FO352">
        <v>61</v>
      </c>
      <c r="FP352">
        <v>57</v>
      </c>
      <c r="FQ352">
        <v>56</v>
      </c>
      <c r="FR352">
        <v>54</v>
      </c>
      <c r="FS352">
        <v>0.60644670000000001</v>
      </c>
      <c r="FT352">
        <v>3.2813799999999997E-2</v>
      </c>
      <c r="FU352">
        <v>3.7337500000000003E-2</v>
      </c>
      <c r="FV352">
        <v>2.7832800000000001E-2</v>
      </c>
    </row>
    <row r="353" spans="1:178" x14ac:dyDescent="0.3">
      <c r="A353" t="s">
        <v>226</v>
      </c>
      <c r="B353" t="s">
        <v>0</v>
      </c>
      <c r="C353" t="s">
        <v>269</v>
      </c>
      <c r="D353" s="32" t="s">
        <v>251</v>
      </c>
      <c r="E353" t="s">
        <v>219</v>
      </c>
      <c r="F353">
        <v>534</v>
      </c>
      <c r="G353">
        <v>0.41507690000000003</v>
      </c>
      <c r="H353">
        <v>0.37158180000000002</v>
      </c>
      <c r="I353">
        <v>0.35277500000000001</v>
      </c>
      <c r="J353">
        <v>0.34909560000000001</v>
      </c>
      <c r="K353">
        <v>0.38482620000000001</v>
      </c>
      <c r="L353">
        <v>0.4049373</v>
      </c>
      <c r="M353">
        <v>0.42885400000000001</v>
      </c>
      <c r="N353">
        <v>0.38934170000000001</v>
      </c>
      <c r="O353">
        <v>0.33568680000000001</v>
      </c>
      <c r="P353">
        <v>0.22761819999999999</v>
      </c>
      <c r="Q353">
        <v>0.39971509999999999</v>
      </c>
      <c r="R353">
        <v>0.34775470000000003</v>
      </c>
      <c r="S353">
        <v>0.2369513</v>
      </c>
      <c r="T353">
        <v>0.23712759999999999</v>
      </c>
      <c r="U353">
        <v>9.7182299999999999E-2</v>
      </c>
      <c r="V353">
        <v>0.34213919999999998</v>
      </c>
      <c r="W353">
        <v>0.57117870000000004</v>
      </c>
      <c r="X353">
        <v>0.75360300000000002</v>
      </c>
      <c r="Y353">
        <v>0.83809239999999996</v>
      </c>
      <c r="Z353">
        <v>0.79045160000000003</v>
      </c>
      <c r="AA353">
        <v>0.69436359999999997</v>
      </c>
      <c r="AB353">
        <v>0.56115720000000002</v>
      </c>
      <c r="AC353">
        <v>0.57510499999999998</v>
      </c>
      <c r="AD353">
        <v>0.50782729999999998</v>
      </c>
      <c r="AE353">
        <v>-0.13789660000000001</v>
      </c>
      <c r="AF353">
        <v>-0.16164139999999999</v>
      </c>
      <c r="AG353">
        <v>-0.14596799999999999</v>
      </c>
      <c r="AH353">
        <v>-0.13730580000000001</v>
      </c>
      <c r="AI353">
        <v>-0.1255172</v>
      </c>
      <c r="AJ353">
        <v>-0.1226332</v>
      </c>
      <c r="AK353">
        <v>-0.1474665</v>
      </c>
      <c r="AL353">
        <v>-0.17707210000000001</v>
      </c>
      <c r="AM353">
        <v>-0.20596059999999999</v>
      </c>
      <c r="AN353">
        <v>-0.17493529999999999</v>
      </c>
      <c r="AO353">
        <v>-0.21269099999999999</v>
      </c>
      <c r="AP353">
        <v>-0.2084589</v>
      </c>
      <c r="AQ353">
        <v>-0.19707230000000001</v>
      </c>
      <c r="AR353">
        <v>-0.18127399999999999</v>
      </c>
      <c r="AS353">
        <v>-0.14888119999999999</v>
      </c>
      <c r="AT353">
        <v>-0.1228365</v>
      </c>
      <c r="AU353">
        <v>-0.22748399999999999</v>
      </c>
      <c r="AV353">
        <v>-0.14854800000000001</v>
      </c>
      <c r="AW353">
        <v>-0.1481046</v>
      </c>
      <c r="AX353">
        <v>-0.1671136</v>
      </c>
      <c r="AY353">
        <v>-0.16796829999999999</v>
      </c>
      <c r="AZ353">
        <v>-0.22591149999999999</v>
      </c>
      <c r="BA353">
        <v>-0.13018399999999999</v>
      </c>
      <c r="BB353">
        <v>-0.1160297</v>
      </c>
      <c r="BC353">
        <v>-9.4374399999999997E-2</v>
      </c>
      <c r="BD353">
        <v>-0.1167103</v>
      </c>
      <c r="BE353">
        <v>-0.1117652</v>
      </c>
      <c r="BF353">
        <v>-0.1058148</v>
      </c>
      <c r="BG353">
        <v>-9.2806100000000002E-2</v>
      </c>
      <c r="BH353">
        <v>-8.7682300000000005E-2</v>
      </c>
      <c r="BI353">
        <v>-0.11142100000000001</v>
      </c>
      <c r="BJ353">
        <v>-0.1423507</v>
      </c>
      <c r="BK353">
        <v>-0.1568157</v>
      </c>
      <c r="BL353">
        <v>-0.11744250000000001</v>
      </c>
      <c r="BM353">
        <v>-0.13807559999999999</v>
      </c>
      <c r="BN353">
        <v>-0.1288782</v>
      </c>
      <c r="BO353">
        <v>-0.11597440000000001</v>
      </c>
      <c r="BP353">
        <v>-0.1078283</v>
      </c>
      <c r="BQ353">
        <v>-8.9578099999999994E-2</v>
      </c>
      <c r="BR353">
        <v>-7.0775599999999994E-2</v>
      </c>
      <c r="BS353">
        <v>-0.1754348</v>
      </c>
      <c r="BT353">
        <v>-0.101992</v>
      </c>
      <c r="BU353">
        <v>-9.0693899999999994E-2</v>
      </c>
      <c r="BV353">
        <v>-0.1128033</v>
      </c>
      <c r="BW353">
        <v>-0.11349040000000001</v>
      </c>
      <c r="BX353">
        <v>-0.17625969999999999</v>
      </c>
      <c r="BY353">
        <v>-8.6689500000000003E-2</v>
      </c>
      <c r="BZ353">
        <v>-7.2762400000000005E-2</v>
      </c>
      <c r="CA353">
        <v>-6.4231099999999999E-2</v>
      </c>
      <c r="CB353">
        <v>-8.5591100000000003E-2</v>
      </c>
      <c r="CC353">
        <v>-8.8076399999999999E-2</v>
      </c>
      <c r="CD353">
        <v>-8.4004200000000001E-2</v>
      </c>
      <c r="CE353">
        <v>-7.0150500000000005E-2</v>
      </c>
      <c r="CF353">
        <v>-6.3475500000000004E-2</v>
      </c>
      <c r="CG353">
        <v>-8.6455900000000002E-2</v>
      </c>
      <c r="CH353">
        <v>-0.1183028</v>
      </c>
      <c r="CI353">
        <v>-0.122778</v>
      </c>
      <c r="CJ353">
        <v>-7.76231E-2</v>
      </c>
      <c r="CK353">
        <v>-8.6397199999999993E-2</v>
      </c>
      <c r="CL353">
        <v>-7.3760900000000004E-2</v>
      </c>
      <c r="CM353">
        <v>-5.98063E-2</v>
      </c>
      <c r="CN353">
        <v>-5.6959999999999997E-2</v>
      </c>
      <c r="CO353">
        <v>-4.8505E-2</v>
      </c>
      <c r="CP353">
        <v>-3.4718400000000003E-2</v>
      </c>
      <c r="CQ353">
        <v>-0.1393858</v>
      </c>
      <c r="CR353">
        <v>-6.9747500000000004E-2</v>
      </c>
      <c r="CS353">
        <v>-5.0931499999999998E-2</v>
      </c>
      <c r="CT353">
        <v>-7.5188199999999997E-2</v>
      </c>
      <c r="CU353">
        <v>-7.5759199999999999E-2</v>
      </c>
      <c r="CV353">
        <v>-0.1418711</v>
      </c>
      <c r="CW353">
        <v>-5.6565299999999999E-2</v>
      </c>
      <c r="CX353">
        <v>-4.2795600000000003E-2</v>
      </c>
      <c r="CY353">
        <v>-3.4087800000000001E-2</v>
      </c>
      <c r="CZ353">
        <v>-5.4472E-2</v>
      </c>
      <c r="DA353">
        <v>-6.4387600000000003E-2</v>
      </c>
      <c r="DB353">
        <v>-6.2193699999999998E-2</v>
      </c>
      <c r="DC353">
        <v>-4.7494799999999997E-2</v>
      </c>
      <c r="DD353">
        <v>-3.9268600000000001E-2</v>
      </c>
      <c r="DE353">
        <v>-6.1490900000000001E-2</v>
      </c>
      <c r="DF353">
        <v>-9.4254900000000003E-2</v>
      </c>
      <c r="DG353">
        <v>-8.8740399999999997E-2</v>
      </c>
      <c r="DH353">
        <v>-3.7803799999999999E-2</v>
      </c>
      <c r="DI353">
        <v>-3.4718800000000001E-2</v>
      </c>
      <c r="DJ353">
        <v>-1.86435E-2</v>
      </c>
      <c r="DK353">
        <v>-3.6381999999999999E-3</v>
      </c>
      <c r="DL353">
        <v>-6.0917000000000002E-3</v>
      </c>
      <c r="DM353">
        <v>-7.4319E-3</v>
      </c>
      <c r="DN353">
        <v>1.3388E-3</v>
      </c>
      <c r="DO353">
        <v>-0.1033367</v>
      </c>
      <c r="DP353">
        <v>-3.7502899999999999E-2</v>
      </c>
      <c r="DQ353">
        <v>-1.11691E-2</v>
      </c>
      <c r="DR353">
        <v>-3.7573000000000002E-2</v>
      </c>
      <c r="DS353">
        <v>-3.8027900000000003E-2</v>
      </c>
      <c r="DT353">
        <v>-0.10748240000000001</v>
      </c>
      <c r="DU353">
        <v>-2.6441200000000002E-2</v>
      </c>
      <c r="DV353">
        <v>-1.28287E-2</v>
      </c>
      <c r="DW353">
        <v>9.4342999999999996E-3</v>
      </c>
      <c r="DX353">
        <v>-9.5408000000000003E-3</v>
      </c>
      <c r="DY353">
        <v>-3.0184800000000001E-2</v>
      </c>
      <c r="DZ353">
        <v>-3.0702699999999999E-2</v>
      </c>
      <c r="EA353">
        <v>-1.47837E-2</v>
      </c>
      <c r="EB353">
        <v>-4.3178000000000001E-3</v>
      </c>
      <c r="EC353">
        <v>-2.5445300000000001E-2</v>
      </c>
      <c r="ED353">
        <v>-5.9533500000000003E-2</v>
      </c>
      <c r="EE353">
        <v>-3.9595400000000003E-2</v>
      </c>
      <c r="EF353">
        <v>1.9689100000000001E-2</v>
      </c>
      <c r="EG353">
        <v>3.98967E-2</v>
      </c>
      <c r="EH353">
        <v>6.0937100000000001E-2</v>
      </c>
      <c r="EI353">
        <v>7.7459600000000003E-2</v>
      </c>
      <c r="EJ353">
        <v>6.7353999999999997E-2</v>
      </c>
      <c r="EK353">
        <v>5.1871199999999999E-2</v>
      </c>
      <c r="EL353">
        <v>5.3399700000000001E-2</v>
      </c>
      <c r="EM353">
        <v>-5.1287600000000003E-2</v>
      </c>
      <c r="EN353">
        <v>9.0530999999999997E-3</v>
      </c>
      <c r="EO353">
        <v>4.6241600000000001E-2</v>
      </c>
      <c r="EP353">
        <v>1.6737200000000001E-2</v>
      </c>
      <c r="EQ353">
        <v>1.6449999999999999E-2</v>
      </c>
      <c r="ER353">
        <v>-5.7830699999999999E-2</v>
      </c>
      <c r="ES353">
        <v>1.70533E-2</v>
      </c>
      <c r="ET353">
        <v>3.04386E-2</v>
      </c>
      <c r="EU353">
        <v>55.548389999999998</v>
      </c>
      <c r="EV353">
        <v>54.161290000000001</v>
      </c>
      <c r="EW353">
        <v>53.548389999999998</v>
      </c>
      <c r="EX353">
        <v>54.548389999999998</v>
      </c>
      <c r="EY353">
        <v>55.161290000000001</v>
      </c>
      <c r="EZ353">
        <v>55.161290000000001</v>
      </c>
      <c r="FA353">
        <v>56.161290000000001</v>
      </c>
      <c r="FB353">
        <v>56.548389999999998</v>
      </c>
      <c r="FC353">
        <v>57.774189999999997</v>
      </c>
      <c r="FD353">
        <v>57.548389999999998</v>
      </c>
      <c r="FE353">
        <v>58.161290000000001</v>
      </c>
      <c r="FF353">
        <v>57.709679999999999</v>
      </c>
      <c r="FG353">
        <v>56.548389999999998</v>
      </c>
      <c r="FH353">
        <v>55.774189999999997</v>
      </c>
      <c r="FI353">
        <v>55.161290000000001</v>
      </c>
      <c r="FJ353">
        <v>55.548389999999998</v>
      </c>
      <c r="FK353">
        <v>56.548389999999998</v>
      </c>
      <c r="FL353">
        <v>55.161290000000001</v>
      </c>
      <c r="FM353">
        <v>54.548389999999998</v>
      </c>
      <c r="FN353">
        <v>55.322580000000002</v>
      </c>
      <c r="FO353">
        <v>55.935479999999998</v>
      </c>
      <c r="FP353">
        <v>54.935479999999998</v>
      </c>
      <c r="FQ353">
        <v>54.935479999999998</v>
      </c>
      <c r="FR353">
        <v>53.935479999999998</v>
      </c>
      <c r="FS353">
        <v>0.91785269999999997</v>
      </c>
      <c r="FT353">
        <v>5.1235799999999998E-2</v>
      </c>
      <c r="FU353">
        <v>6.2366499999999998E-2</v>
      </c>
      <c r="FV353">
        <v>3.8052000000000002E-2</v>
      </c>
    </row>
    <row r="354" spans="1:178" x14ac:dyDescent="0.3">
      <c r="A354" t="s">
        <v>226</v>
      </c>
      <c r="B354" t="s">
        <v>0</v>
      </c>
      <c r="C354" t="s">
        <v>269</v>
      </c>
      <c r="D354" s="32" t="s">
        <v>251</v>
      </c>
      <c r="E354" t="s">
        <v>220</v>
      </c>
      <c r="F354">
        <v>257</v>
      </c>
      <c r="G354">
        <v>0.1909843</v>
      </c>
      <c r="H354">
        <v>0.1686735</v>
      </c>
      <c r="I354">
        <v>0.173265</v>
      </c>
      <c r="J354">
        <v>0.18047779999999999</v>
      </c>
      <c r="K354">
        <v>0.16009970000000001</v>
      </c>
      <c r="L354">
        <v>0.17588980000000001</v>
      </c>
      <c r="M354">
        <v>0.17396600000000001</v>
      </c>
      <c r="N354">
        <v>0.1399804</v>
      </c>
      <c r="O354">
        <v>0.10880819999999999</v>
      </c>
      <c r="P354">
        <v>0.1020605</v>
      </c>
      <c r="Q354">
        <v>0.22254479999999999</v>
      </c>
      <c r="R354">
        <v>0.1271427</v>
      </c>
      <c r="S354">
        <v>1.2042799999999999E-2</v>
      </c>
      <c r="T354">
        <v>1.14089E-2</v>
      </c>
      <c r="U354">
        <v>-7.1234800000000001E-2</v>
      </c>
      <c r="V354">
        <v>9.1203800000000002E-2</v>
      </c>
      <c r="W354">
        <v>0.2003759</v>
      </c>
      <c r="X354">
        <v>0.30018899999999998</v>
      </c>
      <c r="Y354">
        <v>0.37409619999999999</v>
      </c>
      <c r="Z354">
        <v>0.39654129999999999</v>
      </c>
      <c r="AA354">
        <v>0.36278830000000001</v>
      </c>
      <c r="AB354">
        <v>0.22852700000000001</v>
      </c>
      <c r="AC354">
        <v>0.26590950000000002</v>
      </c>
      <c r="AD354">
        <v>0.22566259999999999</v>
      </c>
      <c r="AE354">
        <v>-0.1070907</v>
      </c>
      <c r="AF354">
        <v>-7.7874499999999999E-2</v>
      </c>
      <c r="AG354">
        <v>-5.9310599999999998E-2</v>
      </c>
      <c r="AH354">
        <v>-5.5549599999999998E-2</v>
      </c>
      <c r="AI354">
        <v>-6.2170499999999997E-2</v>
      </c>
      <c r="AJ354">
        <v>-7.5559299999999996E-2</v>
      </c>
      <c r="AK354">
        <v>-8.20158E-2</v>
      </c>
      <c r="AL354">
        <v>-0.1150467</v>
      </c>
      <c r="AM354">
        <v>-0.1241511</v>
      </c>
      <c r="AN354">
        <v>-0.13263230000000001</v>
      </c>
      <c r="AO354">
        <v>-0.14048949999999999</v>
      </c>
      <c r="AP354">
        <v>-0.10351829999999999</v>
      </c>
      <c r="AQ354">
        <v>-0.1039839</v>
      </c>
      <c r="AR354">
        <v>-8.1106200000000003E-2</v>
      </c>
      <c r="AS354">
        <v>-7.9239000000000004E-2</v>
      </c>
      <c r="AT354">
        <v>-6.8082500000000004E-2</v>
      </c>
      <c r="AU354">
        <v>-0.1875541</v>
      </c>
      <c r="AV354">
        <v>-0.1419127</v>
      </c>
      <c r="AW354">
        <v>-0.12921830000000001</v>
      </c>
      <c r="AX354">
        <v>-0.1149601</v>
      </c>
      <c r="AY354">
        <v>-0.1125356</v>
      </c>
      <c r="AZ354">
        <v>-0.1974658</v>
      </c>
      <c r="BA354">
        <v>-0.1274315</v>
      </c>
      <c r="BB354">
        <v>-0.1090925</v>
      </c>
      <c r="BC354">
        <v>-7.5927300000000003E-2</v>
      </c>
      <c r="BD354">
        <v>-5.3270900000000003E-2</v>
      </c>
      <c r="BE354">
        <v>-4.02099E-2</v>
      </c>
      <c r="BF354">
        <v>-3.66871E-2</v>
      </c>
      <c r="BG354">
        <v>-4.1661299999999998E-2</v>
      </c>
      <c r="BH354">
        <v>-5.0400899999999998E-2</v>
      </c>
      <c r="BI354">
        <v>-5.9841699999999998E-2</v>
      </c>
      <c r="BJ354">
        <v>-9.0684600000000004E-2</v>
      </c>
      <c r="BK354">
        <v>-9.0114399999999997E-2</v>
      </c>
      <c r="BL354">
        <v>-8.5804000000000005E-2</v>
      </c>
      <c r="BM354">
        <v>-7.0821099999999998E-2</v>
      </c>
      <c r="BN354">
        <v>-3.9586299999999998E-2</v>
      </c>
      <c r="BO354">
        <v>-3.9546699999999997E-2</v>
      </c>
      <c r="BP354">
        <v>-2.1259699999999999E-2</v>
      </c>
      <c r="BQ354">
        <v>-2.8452600000000002E-2</v>
      </c>
      <c r="BR354">
        <v>-1.7533300000000002E-2</v>
      </c>
      <c r="BS354">
        <v>-0.1396182</v>
      </c>
      <c r="BT354">
        <v>-9.8855499999999999E-2</v>
      </c>
      <c r="BU354">
        <v>-8.0395300000000003E-2</v>
      </c>
      <c r="BV354">
        <v>-6.3862500000000003E-2</v>
      </c>
      <c r="BW354">
        <v>-5.6556700000000001E-2</v>
      </c>
      <c r="BX354">
        <v>-0.150482</v>
      </c>
      <c r="BY354">
        <v>-8.4997699999999995E-2</v>
      </c>
      <c r="BZ354">
        <v>-7.9160400000000006E-2</v>
      </c>
      <c r="CA354">
        <v>-5.4343599999999999E-2</v>
      </c>
      <c r="CB354">
        <v>-3.6230499999999999E-2</v>
      </c>
      <c r="CC354">
        <v>-2.6980799999999999E-2</v>
      </c>
      <c r="CD354">
        <v>-2.3623000000000002E-2</v>
      </c>
      <c r="CE354">
        <v>-2.7456700000000001E-2</v>
      </c>
      <c r="CF354">
        <v>-3.2976199999999997E-2</v>
      </c>
      <c r="CG354">
        <v>-4.4484000000000003E-2</v>
      </c>
      <c r="CH354">
        <v>-7.3811500000000002E-2</v>
      </c>
      <c r="CI354">
        <v>-6.6540699999999994E-2</v>
      </c>
      <c r="CJ354">
        <v>-5.3370899999999999E-2</v>
      </c>
      <c r="CK354">
        <v>-2.2568899999999999E-2</v>
      </c>
      <c r="CL354">
        <v>4.6928999999999998E-3</v>
      </c>
      <c r="CM354">
        <v>5.0823999999999999E-3</v>
      </c>
      <c r="CN354">
        <v>2.0189700000000001E-2</v>
      </c>
      <c r="CO354">
        <v>6.7218E-3</v>
      </c>
      <c r="CP354">
        <v>1.74769E-2</v>
      </c>
      <c r="CQ354">
        <v>-0.1064179</v>
      </c>
      <c r="CR354">
        <v>-6.9034300000000007E-2</v>
      </c>
      <c r="CS354">
        <v>-4.65806E-2</v>
      </c>
      <c r="CT354">
        <v>-2.8472500000000001E-2</v>
      </c>
      <c r="CU354">
        <v>-1.7785800000000001E-2</v>
      </c>
      <c r="CV354">
        <v>-0.11794109999999999</v>
      </c>
      <c r="CW354">
        <v>-5.5608200000000003E-2</v>
      </c>
      <c r="CX354">
        <v>-5.8429500000000002E-2</v>
      </c>
      <c r="CY354">
        <v>-3.2759999999999997E-2</v>
      </c>
      <c r="CZ354">
        <v>-1.9190100000000002E-2</v>
      </c>
      <c r="DA354">
        <v>-1.37518E-2</v>
      </c>
      <c r="DB354">
        <v>-1.0559000000000001E-2</v>
      </c>
      <c r="DC354">
        <v>-1.3252099999999999E-2</v>
      </c>
      <c r="DD354">
        <v>-1.55516E-2</v>
      </c>
      <c r="DE354">
        <v>-2.91264E-2</v>
      </c>
      <c r="DF354">
        <v>-5.69384E-2</v>
      </c>
      <c r="DG354">
        <v>-4.2966999999999998E-2</v>
      </c>
      <c r="DH354">
        <v>-2.0937799999999999E-2</v>
      </c>
      <c r="DI354">
        <v>2.5683299999999999E-2</v>
      </c>
      <c r="DJ354">
        <v>4.8972000000000002E-2</v>
      </c>
      <c r="DK354">
        <v>4.9711400000000003E-2</v>
      </c>
      <c r="DL354">
        <v>6.1639100000000002E-2</v>
      </c>
      <c r="DM354">
        <v>4.1896299999999997E-2</v>
      </c>
      <c r="DN354">
        <v>5.2487100000000002E-2</v>
      </c>
      <c r="DO354">
        <v>-7.3217599999999994E-2</v>
      </c>
      <c r="DP354">
        <v>-3.9213100000000001E-2</v>
      </c>
      <c r="DQ354">
        <v>-1.2766E-2</v>
      </c>
      <c r="DR354">
        <v>6.9176000000000003E-3</v>
      </c>
      <c r="DS354">
        <v>2.0985E-2</v>
      </c>
      <c r="DT354">
        <v>-8.5400299999999998E-2</v>
      </c>
      <c r="DU354">
        <v>-2.6218700000000001E-2</v>
      </c>
      <c r="DV354">
        <v>-3.7698599999999999E-2</v>
      </c>
      <c r="DW354">
        <v>-1.5966000000000001E-3</v>
      </c>
      <c r="DX354">
        <v>5.4134999999999999E-3</v>
      </c>
      <c r="DY354">
        <v>5.3489000000000002E-3</v>
      </c>
      <c r="DZ354">
        <v>8.3035000000000001E-3</v>
      </c>
      <c r="EA354">
        <v>7.2570000000000004E-3</v>
      </c>
      <c r="EB354">
        <v>9.6068000000000004E-3</v>
      </c>
      <c r="EC354">
        <v>-6.9522999999999998E-3</v>
      </c>
      <c r="ED354">
        <v>-3.2576300000000002E-2</v>
      </c>
      <c r="EE354">
        <v>-8.9303000000000004E-3</v>
      </c>
      <c r="EF354">
        <v>2.5890400000000001E-2</v>
      </c>
      <c r="EG354">
        <v>9.5351699999999998E-2</v>
      </c>
      <c r="EH354">
        <v>0.11290409999999999</v>
      </c>
      <c r="EI354">
        <v>0.11414870000000001</v>
      </c>
      <c r="EJ354">
        <v>0.1214856</v>
      </c>
      <c r="EK354">
        <v>9.2682600000000004E-2</v>
      </c>
      <c r="EL354">
        <v>0.1030363</v>
      </c>
      <c r="EM354">
        <v>-2.5281700000000001E-2</v>
      </c>
      <c r="EN354">
        <v>3.8440000000000002E-3</v>
      </c>
      <c r="EO354">
        <v>3.6057100000000002E-2</v>
      </c>
      <c r="EP354">
        <v>5.8015200000000003E-2</v>
      </c>
      <c r="EQ354">
        <v>7.6963900000000002E-2</v>
      </c>
      <c r="ER354">
        <v>-3.8416400000000003E-2</v>
      </c>
      <c r="ES354">
        <v>1.62151E-2</v>
      </c>
      <c r="ET354">
        <v>-7.7666000000000002E-3</v>
      </c>
      <c r="EU354">
        <v>58</v>
      </c>
      <c r="EV354">
        <v>56</v>
      </c>
      <c r="EW354">
        <v>56</v>
      </c>
      <c r="EX354">
        <v>57</v>
      </c>
      <c r="EY354">
        <v>57</v>
      </c>
      <c r="EZ354">
        <v>57</v>
      </c>
      <c r="FA354">
        <v>58</v>
      </c>
      <c r="FB354">
        <v>59</v>
      </c>
      <c r="FC354">
        <v>59</v>
      </c>
      <c r="FD354">
        <v>60</v>
      </c>
      <c r="FE354">
        <v>60</v>
      </c>
      <c r="FF354">
        <v>62</v>
      </c>
      <c r="FG354">
        <v>59</v>
      </c>
      <c r="FH354">
        <v>57</v>
      </c>
      <c r="FI354">
        <v>57</v>
      </c>
      <c r="FJ354">
        <v>58</v>
      </c>
      <c r="FK354">
        <v>59</v>
      </c>
      <c r="FL354">
        <v>57</v>
      </c>
      <c r="FM354">
        <v>57</v>
      </c>
      <c r="FN354">
        <v>59</v>
      </c>
      <c r="FO354">
        <v>59</v>
      </c>
      <c r="FP354">
        <v>58</v>
      </c>
      <c r="FQ354">
        <v>58</v>
      </c>
      <c r="FR354">
        <v>57</v>
      </c>
      <c r="FS354">
        <v>0.80160030000000004</v>
      </c>
      <c r="FT354">
        <v>4.6316299999999998E-2</v>
      </c>
      <c r="FU354">
        <v>5.8955899999999999E-2</v>
      </c>
      <c r="FV354">
        <v>2.78243E-2</v>
      </c>
    </row>
    <row r="355" spans="1:178" x14ac:dyDescent="0.3">
      <c r="A355" t="s">
        <v>226</v>
      </c>
      <c r="B355" t="s">
        <v>0</v>
      </c>
      <c r="C355" t="s">
        <v>269</v>
      </c>
      <c r="D355" s="32" t="s">
        <v>251</v>
      </c>
      <c r="E355" t="s">
        <v>221</v>
      </c>
      <c r="F355">
        <v>277</v>
      </c>
      <c r="G355">
        <v>0.21504709999999999</v>
      </c>
      <c r="H355">
        <v>0.19685530000000001</v>
      </c>
      <c r="I355">
        <v>0.18039269999999999</v>
      </c>
      <c r="J355">
        <v>0.1722128</v>
      </c>
      <c r="K355">
        <v>0.21499370000000001</v>
      </c>
      <c r="L355">
        <v>0.21909029999999999</v>
      </c>
      <c r="M355">
        <v>0.2348404</v>
      </c>
      <c r="N355">
        <v>0.23685999999999999</v>
      </c>
      <c r="O355">
        <v>0.21583240000000001</v>
      </c>
      <c r="P355">
        <v>0.1255686</v>
      </c>
      <c r="Q355">
        <v>0.18767339999999999</v>
      </c>
      <c r="R355">
        <v>0.21831130000000001</v>
      </c>
      <c r="S355">
        <v>0.21160300000000001</v>
      </c>
      <c r="T355">
        <v>0.2066798</v>
      </c>
      <c r="U355">
        <v>0.14499219999999999</v>
      </c>
      <c r="V355">
        <v>0.2225753</v>
      </c>
      <c r="W355">
        <v>0.34778629999999999</v>
      </c>
      <c r="X355">
        <v>0.42710100000000001</v>
      </c>
      <c r="Y355">
        <v>0.46409820000000002</v>
      </c>
      <c r="Z355">
        <v>0.3983063</v>
      </c>
      <c r="AA355">
        <v>0.35077449999999999</v>
      </c>
      <c r="AB355">
        <v>0.33009820000000001</v>
      </c>
      <c r="AC355">
        <v>0.31110549999999998</v>
      </c>
      <c r="AD355">
        <v>0.2795163</v>
      </c>
      <c r="AE355">
        <v>-7.91906E-2</v>
      </c>
      <c r="AF355">
        <v>-0.1120241</v>
      </c>
      <c r="AG355">
        <v>-9.8378699999999999E-2</v>
      </c>
      <c r="AH355">
        <v>-9.2482499999999995E-2</v>
      </c>
      <c r="AI355">
        <v>-8.0778900000000001E-2</v>
      </c>
      <c r="AJ355">
        <v>-7.7149400000000007E-2</v>
      </c>
      <c r="AK355">
        <v>-9.5922599999999997E-2</v>
      </c>
      <c r="AL355">
        <v>-8.6515599999999998E-2</v>
      </c>
      <c r="AM355">
        <v>-0.10742210000000001</v>
      </c>
      <c r="AN355">
        <v>-8.6649299999999999E-2</v>
      </c>
      <c r="AO355">
        <v>-0.1248421</v>
      </c>
      <c r="AP355">
        <v>-0.1380575</v>
      </c>
      <c r="AQ355">
        <v>-0.1190102</v>
      </c>
      <c r="AR355">
        <v>-0.1244811</v>
      </c>
      <c r="AS355">
        <v>-9.2161400000000004E-2</v>
      </c>
      <c r="AT355">
        <v>-9.5641400000000001E-2</v>
      </c>
      <c r="AU355">
        <v>-9.5483200000000004E-2</v>
      </c>
      <c r="AV355">
        <v>-5.9651599999999999E-2</v>
      </c>
      <c r="AW355">
        <v>-6.0892799999999997E-2</v>
      </c>
      <c r="AX355">
        <v>-9.8100400000000004E-2</v>
      </c>
      <c r="AY355">
        <v>-8.9521000000000003E-2</v>
      </c>
      <c r="AZ355">
        <v>-7.6922199999999996E-2</v>
      </c>
      <c r="BA355">
        <v>-4.3262099999999998E-2</v>
      </c>
      <c r="BB355">
        <v>-4.94203E-2</v>
      </c>
      <c r="BC355">
        <v>-4.63533E-2</v>
      </c>
      <c r="BD355">
        <v>-7.5725899999999999E-2</v>
      </c>
      <c r="BE355">
        <v>-7.3580800000000002E-2</v>
      </c>
      <c r="BF355">
        <v>-7.0574499999999998E-2</v>
      </c>
      <c r="BG355">
        <v>-5.8102899999999999E-2</v>
      </c>
      <c r="BH355">
        <v>-5.2345599999999999E-2</v>
      </c>
      <c r="BI355">
        <v>-7.0317500000000005E-2</v>
      </c>
      <c r="BJ355">
        <v>-6.3315499999999997E-2</v>
      </c>
      <c r="BK355">
        <v>-7.5163400000000005E-2</v>
      </c>
      <c r="BL355">
        <v>-5.1386500000000002E-2</v>
      </c>
      <c r="BM355">
        <v>-8.4694500000000006E-2</v>
      </c>
      <c r="BN355">
        <v>-8.9034000000000002E-2</v>
      </c>
      <c r="BO355">
        <v>-6.92686E-2</v>
      </c>
      <c r="BP355">
        <v>-7.9411599999999999E-2</v>
      </c>
      <c r="BQ355">
        <v>-5.6249300000000002E-2</v>
      </c>
      <c r="BR355">
        <v>-6.6423700000000002E-2</v>
      </c>
      <c r="BS355">
        <v>-6.5510700000000005E-2</v>
      </c>
      <c r="BT355">
        <v>-3.52769E-2</v>
      </c>
      <c r="BU355">
        <v>-2.6071400000000002E-2</v>
      </c>
      <c r="BV355">
        <v>-6.6730100000000001E-2</v>
      </c>
      <c r="BW355">
        <v>-6.1413200000000001E-2</v>
      </c>
      <c r="BX355">
        <v>-4.8641400000000001E-2</v>
      </c>
      <c r="BY355">
        <v>-2.0442700000000001E-2</v>
      </c>
      <c r="BZ355">
        <v>-1.6151700000000001E-2</v>
      </c>
      <c r="CA355">
        <v>-2.3610300000000001E-2</v>
      </c>
      <c r="CB355">
        <v>-5.0585900000000003E-2</v>
      </c>
      <c r="CC355">
        <v>-5.6405799999999999E-2</v>
      </c>
      <c r="CD355">
        <v>-5.5401100000000002E-2</v>
      </c>
      <c r="CE355">
        <v>-4.2397600000000001E-2</v>
      </c>
      <c r="CF355">
        <v>-3.5166599999999999E-2</v>
      </c>
      <c r="CG355">
        <v>-5.2583499999999998E-2</v>
      </c>
      <c r="CH355">
        <v>-4.7247200000000003E-2</v>
      </c>
      <c r="CI355">
        <v>-5.2821100000000003E-2</v>
      </c>
      <c r="CJ355">
        <v>-2.6963600000000001E-2</v>
      </c>
      <c r="CK355">
        <v>-5.6888399999999999E-2</v>
      </c>
      <c r="CL355">
        <v>-5.5080400000000002E-2</v>
      </c>
      <c r="CM355">
        <v>-3.48177E-2</v>
      </c>
      <c r="CN355">
        <v>-4.8196599999999999E-2</v>
      </c>
      <c r="CO355">
        <v>-3.1376599999999998E-2</v>
      </c>
      <c r="CP355">
        <v>-4.6187600000000002E-2</v>
      </c>
      <c r="CQ355">
        <v>-4.4751899999999997E-2</v>
      </c>
      <c r="CR355">
        <v>-1.8395100000000001E-2</v>
      </c>
      <c r="CS355">
        <v>-1.9542000000000001E-3</v>
      </c>
      <c r="CT355">
        <v>-4.5003099999999997E-2</v>
      </c>
      <c r="CU355">
        <v>-4.1945799999999998E-2</v>
      </c>
      <c r="CV355">
        <v>-2.9054199999999999E-2</v>
      </c>
      <c r="CW355">
        <v>-4.6381E-3</v>
      </c>
      <c r="CX355">
        <v>6.8900000000000003E-3</v>
      </c>
      <c r="CY355">
        <v>-8.6729999999999999E-4</v>
      </c>
      <c r="CZ355">
        <v>-2.54459E-2</v>
      </c>
      <c r="DA355">
        <v>-3.9230899999999999E-2</v>
      </c>
      <c r="DB355">
        <v>-4.0227600000000002E-2</v>
      </c>
      <c r="DC355">
        <v>-2.6692299999999999E-2</v>
      </c>
      <c r="DD355">
        <v>-1.79875E-2</v>
      </c>
      <c r="DE355">
        <v>-3.4849499999999999E-2</v>
      </c>
      <c r="DF355">
        <v>-3.1178899999999999E-2</v>
      </c>
      <c r="DG355">
        <v>-3.04789E-2</v>
      </c>
      <c r="DH355">
        <v>-2.5406999999999999E-3</v>
      </c>
      <c r="DI355">
        <v>-2.9082299999999998E-2</v>
      </c>
      <c r="DJ355">
        <v>-2.1126800000000001E-2</v>
      </c>
      <c r="DK355">
        <v>-3.6680000000000003E-4</v>
      </c>
      <c r="DL355">
        <v>-1.6981699999999999E-2</v>
      </c>
      <c r="DM355">
        <v>-6.5040000000000002E-3</v>
      </c>
      <c r="DN355">
        <v>-2.5951499999999999E-2</v>
      </c>
      <c r="DO355">
        <v>-2.39931E-2</v>
      </c>
      <c r="DP355">
        <v>-1.5133E-3</v>
      </c>
      <c r="DQ355">
        <v>2.2162899999999999E-2</v>
      </c>
      <c r="DR355">
        <v>-2.3276100000000001E-2</v>
      </c>
      <c r="DS355">
        <v>-2.2478499999999998E-2</v>
      </c>
      <c r="DT355">
        <v>-9.4669999999999997E-3</v>
      </c>
      <c r="DU355">
        <v>1.11666E-2</v>
      </c>
      <c r="DV355">
        <v>2.9931699999999999E-2</v>
      </c>
      <c r="DW355">
        <v>3.1969999999999998E-2</v>
      </c>
      <c r="DX355">
        <v>1.08523E-2</v>
      </c>
      <c r="DY355">
        <v>-1.4433E-2</v>
      </c>
      <c r="DZ355" s="74">
        <v>-1.8319599999999998E-2</v>
      </c>
      <c r="EA355">
        <v>-4.0163999999999998E-3</v>
      </c>
      <c r="EB355">
        <v>6.8163E-3</v>
      </c>
      <c r="EC355">
        <v>-9.2443999999999998E-3</v>
      </c>
      <c r="ED355">
        <v>-7.9787999999999994E-3</v>
      </c>
      <c r="EE355">
        <v>1.7798E-3</v>
      </c>
      <c r="EF355">
        <v>3.2722000000000001E-2</v>
      </c>
      <c r="EG355">
        <v>1.10653E-2</v>
      </c>
      <c r="EH355">
        <v>2.7896799999999999E-2</v>
      </c>
      <c r="EI355">
        <v>4.9374800000000003E-2</v>
      </c>
      <c r="EJ355">
        <v>2.80878E-2</v>
      </c>
      <c r="EK355">
        <v>2.94081E-2</v>
      </c>
      <c r="EL355">
        <v>3.2663000000000002E-3</v>
      </c>
      <c r="EM355">
        <v>5.9794000000000002E-3</v>
      </c>
      <c r="EN355">
        <v>2.2861300000000001E-2</v>
      </c>
      <c r="EO355">
        <v>5.6984300000000002E-2</v>
      </c>
      <c r="EP355">
        <v>8.0941999999999993E-3</v>
      </c>
      <c r="EQ355">
        <v>5.6293000000000003E-3</v>
      </c>
      <c r="ER355">
        <v>1.8813799999999999E-2</v>
      </c>
      <c r="ES355">
        <v>3.3986000000000002E-2</v>
      </c>
      <c r="ET355">
        <v>6.3200300000000001E-2</v>
      </c>
      <c r="EU355">
        <v>54</v>
      </c>
      <c r="EV355">
        <v>53</v>
      </c>
      <c r="EW355">
        <v>52</v>
      </c>
      <c r="EX355">
        <v>53</v>
      </c>
      <c r="EY355">
        <v>54</v>
      </c>
      <c r="EZ355">
        <v>54</v>
      </c>
      <c r="FA355">
        <v>55</v>
      </c>
      <c r="FB355">
        <v>55</v>
      </c>
      <c r="FC355">
        <v>57</v>
      </c>
      <c r="FD355">
        <v>56</v>
      </c>
      <c r="FE355">
        <v>57</v>
      </c>
      <c r="FF355">
        <v>55</v>
      </c>
      <c r="FG355">
        <v>55</v>
      </c>
      <c r="FH355">
        <v>55</v>
      </c>
      <c r="FI355">
        <v>54</v>
      </c>
      <c r="FJ355">
        <v>54</v>
      </c>
      <c r="FK355">
        <v>55</v>
      </c>
      <c r="FL355">
        <v>54</v>
      </c>
      <c r="FM355">
        <v>53</v>
      </c>
      <c r="FN355">
        <v>53</v>
      </c>
      <c r="FO355">
        <v>54</v>
      </c>
      <c r="FP355">
        <v>53</v>
      </c>
      <c r="FQ355">
        <v>53</v>
      </c>
      <c r="FR355">
        <v>52</v>
      </c>
      <c r="FS355">
        <v>0.54014709999999999</v>
      </c>
      <c r="FT355">
        <v>2.92264E-2</v>
      </c>
      <c r="FU355">
        <v>3.3255600000000003E-2</v>
      </c>
      <c r="FV355">
        <v>2.479E-2</v>
      </c>
    </row>
    <row r="356" spans="1:178" x14ac:dyDescent="0.3">
      <c r="A356" t="s">
        <v>226</v>
      </c>
      <c r="B356" t="s">
        <v>0</v>
      </c>
      <c r="C356" t="s">
        <v>269</v>
      </c>
      <c r="D356" s="32" t="s">
        <v>252</v>
      </c>
      <c r="E356" t="s">
        <v>219</v>
      </c>
      <c r="F356">
        <v>530</v>
      </c>
      <c r="G356">
        <v>0.53049020000000002</v>
      </c>
      <c r="H356">
        <v>0.47815160000000001</v>
      </c>
      <c r="I356">
        <v>0.42963770000000001</v>
      </c>
      <c r="J356">
        <v>0.36680790000000002</v>
      </c>
      <c r="K356">
        <v>0.41347660000000003</v>
      </c>
      <c r="L356">
        <v>0.4525691</v>
      </c>
      <c r="M356">
        <v>0.59302279999999996</v>
      </c>
      <c r="N356">
        <v>0.47209760000000001</v>
      </c>
      <c r="O356">
        <v>0.28773700000000002</v>
      </c>
      <c r="P356">
        <v>0.27517589999999997</v>
      </c>
      <c r="Q356">
        <v>-6.02865E-2</v>
      </c>
      <c r="R356">
        <v>4.9609100000000003E-2</v>
      </c>
      <c r="S356">
        <v>0.35450039999999999</v>
      </c>
      <c r="T356">
        <v>0.36990010000000001</v>
      </c>
      <c r="U356">
        <v>0.64126609999999995</v>
      </c>
      <c r="V356">
        <v>0.63600769999999995</v>
      </c>
      <c r="W356">
        <v>0.93152089999999999</v>
      </c>
      <c r="X356">
        <v>1.160363</v>
      </c>
      <c r="Y356">
        <v>1.2480469999999999</v>
      </c>
      <c r="Z356">
        <v>1.201443</v>
      </c>
      <c r="AA356">
        <v>1.1694340000000001</v>
      </c>
      <c r="AB356">
        <v>0.95600490000000005</v>
      </c>
      <c r="AC356">
        <v>0.7536545</v>
      </c>
      <c r="AD356">
        <v>0.58638290000000004</v>
      </c>
      <c r="AE356">
        <v>-0.1356231</v>
      </c>
      <c r="AF356">
        <v>-0.1778846</v>
      </c>
      <c r="AG356">
        <v>-0.14232900000000001</v>
      </c>
      <c r="AH356">
        <v>-0.19107740000000001</v>
      </c>
      <c r="AI356">
        <v>-0.16790659999999999</v>
      </c>
      <c r="AJ356">
        <v>-8.6355699999999994E-2</v>
      </c>
      <c r="AK356">
        <v>-8.9437500000000003E-2</v>
      </c>
      <c r="AL356">
        <v>-8.3615300000000004E-2</v>
      </c>
      <c r="AM356">
        <v>-0.1162947</v>
      </c>
      <c r="AN356">
        <v>-0.1571717</v>
      </c>
      <c r="AO356">
        <v>-0.21634690000000001</v>
      </c>
      <c r="AP356">
        <v>-9.5002000000000003E-2</v>
      </c>
      <c r="AQ356">
        <v>-8.9311699999999994E-2</v>
      </c>
      <c r="AR356">
        <v>-0.124822</v>
      </c>
      <c r="AS356">
        <v>3.9393900000000003E-2</v>
      </c>
      <c r="AT356">
        <v>2.01193E-2</v>
      </c>
      <c r="AU356">
        <v>-4.6362300000000002E-2</v>
      </c>
      <c r="AV356">
        <v>-6.2341199999999999E-2</v>
      </c>
      <c r="AW356">
        <v>-0.14004759999999999</v>
      </c>
      <c r="AX356">
        <v>-0.17792759999999999</v>
      </c>
      <c r="AY356">
        <v>-0.15860679999999999</v>
      </c>
      <c r="AZ356">
        <v>-0.27747509999999997</v>
      </c>
      <c r="BA356">
        <v>-0.26359139999999998</v>
      </c>
      <c r="BB356">
        <v>-0.2010084</v>
      </c>
      <c r="BC356">
        <v>-8.5483699999999996E-2</v>
      </c>
      <c r="BD356">
        <v>-0.13233529999999999</v>
      </c>
      <c r="BE356">
        <v>-0.1058682</v>
      </c>
      <c r="BF356">
        <v>-0.1546785</v>
      </c>
      <c r="BG356">
        <v>-0.1322208</v>
      </c>
      <c r="BH356">
        <v>-4.9492300000000003E-2</v>
      </c>
      <c r="BI356">
        <v>-5.2064199999999998E-2</v>
      </c>
      <c r="BJ356">
        <v>-3.8196899999999999E-2</v>
      </c>
      <c r="BK356">
        <v>-5.9128100000000003E-2</v>
      </c>
      <c r="BL356">
        <v>-8.2518300000000003E-2</v>
      </c>
      <c r="BM356">
        <v>-0.1264179</v>
      </c>
      <c r="BN356">
        <v>-7.7212000000000001E-3</v>
      </c>
      <c r="BO356">
        <v>-6.7486000000000004E-3</v>
      </c>
      <c r="BP356">
        <v>-3.93523E-2</v>
      </c>
      <c r="BQ356">
        <v>0.119533</v>
      </c>
      <c r="BR356">
        <v>9.6721199999999993E-2</v>
      </c>
      <c r="BS356">
        <v>3.2217200000000001E-2</v>
      </c>
      <c r="BT356">
        <v>1.7346500000000001E-2</v>
      </c>
      <c r="BU356">
        <v>-6.4084199999999994E-2</v>
      </c>
      <c r="BV356">
        <v>-0.1068153</v>
      </c>
      <c r="BW356">
        <v>-9.19373E-2</v>
      </c>
      <c r="BX356">
        <v>-0.2106885</v>
      </c>
      <c r="BY356">
        <v>-0.19849820000000001</v>
      </c>
      <c r="BZ356">
        <v>-0.14371139999999999</v>
      </c>
      <c r="CA356">
        <v>-5.0757299999999998E-2</v>
      </c>
      <c r="CB356">
        <v>-0.1007879</v>
      </c>
      <c r="CC356">
        <v>-8.0615500000000007E-2</v>
      </c>
      <c r="CD356">
        <v>-0.12946869999999999</v>
      </c>
      <c r="CE356">
        <v>-0.1075049</v>
      </c>
      <c r="CF356">
        <v>-2.3960800000000001E-2</v>
      </c>
      <c r="CG356">
        <v>-2.6179600000000001E-2</v>
      </c>
      <c r="CH356">
        <v>-6.7403000000000003E-3</v>
      </c>
      <c r="CI356">
        <v>-1.9534699999999999E-2</v>
      </c>
      <c r="CJ356">
        <v>-3.08136E-2</v>
      </c>
      <c r="CK356">
        <v>-6.4133300000000004E-2</v>
      </c>
      <c r="CL356">
        <v>5.27293E-2</v>
      </c>
      <c r="CM356">
        <v>5.0434300000000001E-2</v>
      </c>
      <c r="CN356">
        <v>1.9843699999999999E-2</v>
      </c>
      <c r="CO356">
        <v>0.1750371</v>
      </c>
      <c r="CP356">
        <v>0.14977550000000001</v>
      </c>
      <c r="CQ356">
        <v>8.6641099999999999E-2</v>
      </c>
      <c r="CR356">
        <v>7.2537900000000002E-2</v>
      </c>
      <c r="CS356">
        <v>-1.1472100000000001E-2</v>
      </c>
      <c r="CT356">
        <v>-5.7563099999999999E-2</v>
      </c>
      <c r="CU356">
        <v>-4.5762200000000003E-2</v>
      </c>
      <c r="CV356">
        <v>-0.1644323</v>
      </c>
      <c r="CW356">
        <v>-0.15341479999999999</v>
      </c>
      <c r="CX356">
        <v>-0.1040276</v>
      </c>
      <c r="CY356">
        <v>-1.6031E-2</v>
      </c>
      <c r="CZ356">
        <v>-6.9240599999999999E-2</v>
      </c>
      <c r="DA356">
        <v>-5.5362799999999997E-2</v>
      </c>
      <c r="DB356">
        <v>-0.104259</v>
      </c>
      <c r="DC356">
        <v>-8.2789000000000001E-2</v>
      </c>
      <c r="DD356">
        <v>1.5708E-3</v>
      </c>
      <c r="DE356">
        <v>-2.9500000000000001E-4</v>
      </c>
      <c r="DF356">
        <v>2.47163E-2</v>
      </c>
      <c r="DG356">
        <v>2.0058699999999999E-2</v>
      </c>
      <c r="DH356">
        <v>2.0891099999999999E-2</v>
      </c>
      <c r="DI356">
        <v>-1.8487E-3</v>
      </c>
      <c r="DJ356">
        <v>0.11317969999999999</v>
      </c>
      <c r="DK356">
        <v>0.1076173</v>
      </c>
      <c r="DL356">
        <v>7.9039700000000004E-2</v>
      </c>
      <c r="DM356">
        <v>0.2305411</v>
      </c>
      <c r="DN356">
        <v>0.2028297</v>
      </c>
      <c r="DO356">
        <v>0.141065</v>
      </c>
      <c r="DP356">
        <v>0.12772929999999999</v>
      </c>
      <c r="DQ356">
        <v>4.11399E-2</v>
      </c>
      <c r="DR356">
        <v>-8.3110000000000007E-3</v>
      </c>
      <c r="DS356">
        <v>4.1290000000000001E-4</v>
      </c>
      <c r="DT356">
        <v>-0.11817610000000001</v>
      </c>
      <c r="DU356">
        <v>-0.1083315</v>
      </c>
      <c r="DV356">
        <v>-6.4343899999999996E-2</v>
      </c>
      <c r="DW356">
        <v>3.4108399999999997E-2</v>
      </c>
      <c r="DX356">
        <v>-2.3691299999999998E-2</v>
      </c>
      <c r="DY356">
        <v>-1.8901999999999999E-2</v>
      </c>
      <c r="DZ356">
        <v>-6.7860100000000007E-2</v>
      </c>
      <c r="EA356">
        <v>-4.7103100000000002E-2</v>
      </c>
      <c r="EB356">
        <v>3.8434200000000002E-2</v>
      </c>
      <c r="EC356">
        <v>3.7078300000000002E-2</v>
      </c>
      <c r="ED356">
        <v>7.0134699999999994E-2</v>
      </c>
      <c r="EE356">
        <v>7.7225299999999997E-2</v>
      </c>
      <c r="EF356">
        <v>9.5544500000000004E-2</v>
      </c>
      <c r="EG356">
        <v>8.80803E-2</v>
      </c>
      <c r="EH356">
        <v>0.20046050000000001</v>
      </c>
      <c r="EI356">
        <v>0.1901804</v>
      </c>
      <c r="EJ356">
        <v>0.1645093</v>
      </c>
      <c r="EK356">
        <v>0.31068020000000002</v>
      </c>
      <c r="EL356">
        <v>0.2794316</v>
      </c>
      <c r="EM356">
        <v>0.21964449999999999</v>
      </c>
      <c r="EN356">
        <v>0.20741699999999999</v>
      </c>
      <c r="EO356">
        <v>0.11710329999999999</v>
      </c>
      <c r="EP356">
        <v>6.2801300000000004E-2</v>
      </c>
      <c r="EQ356">
        <v>6.70824E-2</v>
      </c>
      <c r="ER356">
        <v>-5.1389499999999998E-2</v>
      </c>
      <c r="ES356">
        <v>-4.32383E-2</v>
      </c>
      <c r="ET356">
        <v>-7.0469E-3</v>
      </c>
      <c r="EU356">
        <v>68.774190000000004</v>
      </c>
      <c r="EV356">
        <v>69.161289999999994</v>
      </c>
      <c r="EW356">
        <v>68.161289999999994</v>
      </c>
      <c r="EX356">
        <v>68.161289999999994</v>
      </c>
      <c r="EY356">
        <v>65.322580000000002</v>
      </c>
      <c r="EZ356">
        <v>66.322580000000002</v>
      </c>
      <c r="FA356">
        <v>68.161289999999994</v>
      </c>
      <c r="FB356">
        <v>67.096770000000006</v>
      </c>
      <c r="FC356">
        <v>71.774190000000004</v>
      </c>
      <c r="FD356">
        <v>76.612899999999996</v>
      </c>
      <c r="FE356">
        <v>82.677419999999998</v>
      </c>
      <c r="FF356">
        <v>86.225809999999996</v>
      </c>
      <c r="FG356">
        <v>87.387100000000004</v>
      </c>
      <c r="FH356">
        <v>87</v>
      </c>
      <c r="FI356">
        <v>85.451610000000002</v>
      </c>
      <c r="FJ356">
        <v>84.064509999999999</v>
      </c>
      <c r="FK356">
        <v>84.838710000000006</v>
      </c>
      <c r="FL356">
        <v>84.225809999999996</v>
      </c>
      <c r="FM356">
        <v>82.387100000000004</v>
      </c>
      <c r="FN356">
        <v>78.838710000000006</v>
      </c>
      <c r="FO356">
        <v>76.838710000000006</v>
      </c>
      <c r="FP356">
        <v>75.064509999999999</v>
      </c>
      <c r="FQ356">
        <v>74.677419999999998</v>
      </c>
      <c r="FR356">
        <v>71.225809999999996</v>
      </c>
      <c r="FS356">
        <v>1.239212</v>
      </c>
      <c r="FT356">
        <v>5.7097099999999998E-2</v>
      </c>
      <c r="FU356">
        <v>8.94287E-2</v>
      </c>
      <c r="FV356">
        <v>4.8081600000000002E-2</v>
      </c>
    </row>
    <row r="357" spans="1:178" x14ac:dyDescent="0.3">
      <c r="A357" t="s">
        <v>226</v>
      </c>
      <c r="B357" t="s">
        <v>0</v>
      </c>
      <c r="C357" t="s">
        <v>269</v>
      </c>
      <c r="D357" s="32" t="s">
        <v>252</v>
      </c>
      <c r="E357" t="s">
        <v>220</v>
      </c>
      <c r="F357">
        <v>256</v>
      </c>
      <c r="G357">
        <v>0.2820899</v>
      </c>
      <c r="H357">
        <v>0.22954150000000001</v>
      </c>
      <c r="I357">
        <v>0.2331801</v>
      </c>
      <c r="J357">
        <v>0.20556379999999999</v>
      </c>
      <c r="K357">
        <v>0.20121559999999999</v>
      </c>
      <c r="L357">
        <v>0.23199310000000001</v>
      </c>
      <c r="M357">
        <v>0.31642049999999999</v>
      </c>
      <c r="N357">
        <v>0.22702169999999999</v>
      </c>
      <c r="O357">
        <v>0.13272510000000001</v>
      </c>
      <c r="P357">
        <v>0.12235650000000001</v>
      </c>
      <c r="Q357">
        <v>-5.2879599999999999E-2</v>
      </c>
      <c r="R357">
        <v>-3.3789800000000002E-2</v>
      </c>
      <c r="S357">
        <v>0.1123542</v>
      </c>
      <c r="T357">
        <v>-4.2522000000000003E-3</v>
      </c>
      <c r="U357">
        <v>0.2135466</v>
      </c>
      <c r="V357">
        <v>0.21905150000000001</v>
      </c>
      <c r="W357">
        <v>0.42122690000000002</v>
      </c>
      <c r="X357">
        <v>0.54740319999999998</v>
      </c>
      <c r="Y357">
        <v>0.64352609999999999</v>
      </c>
      <c r="Z357">
        <v>0.51981900000000003</v>
      </c>
      <c r="AA357">
        <v>0.59516820000000004</v>
      </c>
      <c r="AB357">
        <v>0.39898119999999998</v>
      </c>
      <c r="AC357">
        <v>0.36079109999999998</v>
      </c>
      <c r="AD357">
        <v>0.29481930000000001</v>
      </c>
      <c r="AE357">
        <v>-2.5369099999999999E-2</v>
      </c>
      <c r="AF357">
        <v>-3.8914900000000002E-2</v>
      </c>
      <c r="AG357">
        <v>1.0173999999999999E-3</v>
      </c>
      <c r="AH357">
        <v>-3.5327400000000002E-2</v>
      </c>
      <c r="AI357">
        <v>-2.8286800000000001E-2</v>
      </c>
      <c r="AJ357">
        <v>-1.5991200000000001E-2</v>
      </c>
      <c r="AK357">
        <v>-1.2051299999999999E-2</v>
      </c>
      <c r="AL357">
        <v>9.0133000000000001E-3</v>
      </c>
      <c r="AM357">
        <v>1.6440300000000001E-2</v>
      </c>
      <c r="AN357">
        <v>-2.32149E-2</v>
      </c>
      <c r="AO357">
        <v>-4.1957899999999999E-2</v>
      </c>
      <c r="AP357">
        <v>3.0131499999999999E-2</v>
      </c>
      <c r="AQ357">
        <v>4.4766399999999998E-2</v>
      </c>
      <c r="AR357">
        <v>-5.4994000000000001E-2</v>
      </c>
      <c r="AS357">
        <v>8.9522099999999993E-2</v>
      </c>
      <c r="AT357">
        <v>8.1061400000000006E-2</v>
      </c>
      <c r="AU357">
        <v>6.35439E-2</v>
      </c>
      <c r="AV357">
        <v>3.02066E-2</v>
      </c>
      <c r="AW357">
        <v>-6.3215800000000003E-2</v>
      </c>
      <c r="AX357">
        <v>-0.13937569999999999</v>
      </c>
      <c r="AY357">
        <v>-4.27429E-2</v>
      </c>
      <c r="AZ357">
        <v>-0.16812930000000001</v>
      </c>
      <c r="BA357">
        <v>-0.17177909999999999</v>
      </c>
      <c r="BB357">
        <v>-9.4775300000000007E-2</v>
      </c>
      <c r="BC357">
        <v>6.0730999999999997E-3</v>
      </c>
      <c r="BD357">
        <v>-9.8137999999999993E-3</v>
      </c>
      <c r="BE357">
        <v>2.2855299999999999E-2</v>
      </c>
      <c r="BF357">
        <v>-1.3657799999999999E-2</v>
      </c>
      <c r="BG357">
        <v>-6.6341999999999998E-3</v>
      </c>
      <c r="BH357">
        <v>1.7715000000000002E-2</v>
      </c>
      <c r="BI357">
        <v>1.9611199999999999E-2</v>
      </c>
      <c r="BJ357">
        <v>4.6436100000000001E-2</v>
      </c>
      <c r="BK357">
        <v>5.6090300000000003E-2</v>
      </c>
      <c r="BL357">
        <v>3.49352E-2</v>
      </c>
      <c r="BM357">
        <v>2.39359E-2</v>
      </c>
      <c r="BN357">
        <v>9.3260499999999996E-2</v>
      </c>
      <c r="BO357">
        <v>0.104738</v>
      </c>
      <c r="BP357">
        <v>1.04332E-2</v>
      </c>
      <c r="BQ357">
        <v>0.1511381</v>
      </c>
      <c r="BR357">
        <v>0.14053019999999999</v>
      </c>
      <c r="BS357">
        <v>0.1200899</v>
      </c>
      <c r="BT357">
        <v>8.6244699999999994E-2</v>
      </c>
      <c r="BU357">
        <v>-5.1303E-3</v>
      </c>
      <c r="BV357">
        <v>-8.0865199999999998E-2</v>
      </c>
      <c r="BW357">
        <v>1.7183400000000001E-2</v>
      </c>
      <c r="BX357">
        <v>-0.10090880000000001</v>
      </c>
      <c r="BY357">
        <v>-0.1109749</v>
      </c>
      <c r="BZ357">
        <v>-5.7439400000000002E-2</v>
      </c>
      <c r="CA357">
        <v>2.78499E-2</v>
      </c>
      <c r="CB357">
        <v>1.03415E-2</v>
      </c>
      <c r="CC357">
        <v>3.7980100000000003E-2</v>
      </c>
      <c r="CD357">
        <v>1.3504000000000001E-3</v>
      </c>
      <c r="CE357">
        <v>8.3622999999999996E-3</v>
      </c>
      <c r="CF357">
        <v>4.1059699999999998E-2</v>
      </c>
      <c r="CG357">
        <v>4.1540500000000001E-2</v>
      </c>
      <c r="CH357">
        <v>7.2355100000000006E-2</v>
      </c>
      <c r="CI357">
        <v>8.3551700000000007E-2</v>
      </c>
      <c r="CJ357">
        <v>7.5209799999999993E-2</v>
      </c>
      <c r="CK357">
        <v>6.9573700000000002E-2</v>
      </c>
      <c r="CL357">
        <v>0.13698350000000001</v>
      </c>
      <c r="CM357">
        <v>0.14627419999999999</v>
      </c>
      <c r="CN357">
        <v>5.57478E-2</v>
      </c>
      <c r="CO357">
        <v>0.19381319999999999</v>
      </c>
      <c r="CP357">
        <v>0.1817182</v>
      </c>
      <c r="CQ357">
        <v>0.1592536</v>
      </c>
      <c r="CR357">
        <v>0.12505649999999999</v>
      </c>
      <c r="CS357">
        <v>3.5099499999999999E-2</v>
      </c>
      <c r="CT357">
        <v>-4.0340899999999999E-2</v>
      </c>
      <c r="CU357">
        <v>5.8688200000000003E-2</v>
      </c>
      <c r="CV357">
        <v>-5.43521E-2</v>
      </c>
      <c r="CW357">
        <v>-6.8862199999999998E-2</v>
      </c>
      <c r="CX357">
        <v>-3.1580700000000003E-2</v>
      </c>
      <c r="CY357">
        <v>4.9626700000000003E-2</v>
      </c>
      <c r="CZ357">
        <v>3.04969E-2</v>
      </c>
      <c r="DA357">
        <v>5.3104999999999999E-2</v>
      </c>
      <c r="DB357">
        <v>1.63587E-2</v>
      </c>
      <c r="DC357">
        <v>2.3358799999999999E-2</v>
      </c>
      <c r="DD357">
        <v>6.4404500000000003E-2</v>
      </c>
      <c r="DE357">
        <v>6.3469899999999996E-2</v>
      </c>
      <c r="DF357">
        <v>9.8274E-2</v>
      </c>
      <c r="DG357">
        <v>0.11101320000000001</v>
      </c>
      <c r="DH357">
        <v>0.1154844</v>
      </c>
      <c r="DI357">
        <v>0.11521149999999999</v>
      </c>
      <c r="DJ357">
        <v>0.18070649999999999</v>
      </c>
      <c r="DK357">
        <v>0.18781039999999999</v>
      </c>
      <c r="DL357">
        <v>0.1010625</v>
      </c>
      <c r="DM357">
        <v>0.23648830000000001</v>
      </c>
      <c r="DN357">
        <v>0.2229061</v>
      </c>
      <c r="DO357">
        <v>0.19841719999999999</v>
      </c>
      <c r="DP357">
        <v>0.16386819999999999</v>
      </c>
      <c r="DQ357">
        <v>7.5329300000000002E-2</v>
      </c>
      <c r="DR357">
        <v>1.8330000000000001E-4</v>
      </c>
      <c r="DS357">
        <v>0.100193</v>
      </c>
      <c r="DT357">
        <v>-7.7954000000000001E-3</v>
      </c>
      <c r="DU357">
        <v>-2.67494E-2</v>
      </c>
      <c r="DV357" s="74">
        <v>-5.7219999999999997E-3</v>
      </c>
      <c r="DW357">
        <v>8.1069000000000002E-2</v>
      </c>
      <c r="DX357">
        <v>5.9597999999999998E-2</v>
      </c>
      <c r="DY357">
        <v>7.4942800000000004E-2</v>
      </c>
      <c r="DZ357">
        <v>3.8028300000000001E-2</v>
      </c>
      <c r="EA357">
        <v>4.50114E-2</v>
      </c>
      <c r="EB357">
        <v>9.8110600000000006E-2</v>
      </c>
      <c r="EC357">
        <v>9.5132300000000003E-2</v>
      </c>
      <c r="ED357">
        <v>0.13569680000000001</v>
      </c>
      <c r="EE357">
        <v>0.1506632</v>
      </c>
      <c r="EF357">
        <v>0.1736345</v>
      </c>
      <c r="EG357">
        <v>0.1811053</v>
      </c>
      <c r="EH357">
        <v>0.24383560000000001</v>
      </c>
      <c r="EI357">
        <v>0.247782</v>
      </c>
      <c r="EJ357">
        <v>0.16648969999999999</v>
      </c>
      <c r="EK357">
        <v>0.29810439999999999</v>
      </c>
      <c r="EL357">
        <v>0.28237489999999998</v>
      </c>
      <c r="EM357">
        <v>0.2549632</v>
      </c>
      <c r="EN357">
        <v>0.2199063</v>
      </c>
      <c r="EO357">
        <v>0.1334148</v>
      </c>
      <c r="EP357">
        <v>5.8693799999999997E-2</v>
      </c>
      <c r="EQ357">
        <v>0.16011929999999999</v>
      </c>
      <c r="ER357">
        <v>5.9425100000000002E-2</v>
      </c>
      <c r="ES357">
        <v>3.40547E-2</v>
      </c>
      <c r="ET357">
        <v>3.1614000000000003E-2</v>
      </c>
      <c r="EU357">
        <v>70</v>
      </c>
      <c r="EV357">
        <v>71</v>
      </c>
      <c r="EW357">
        <v>70</v>
      </c>
      <c r="EX357">
        <v>70</v>
      </c>
      <c r="EY357">
        <v>69</v>
      </c>
      <c r="EZ357">
        <v>70</v>
      </c>
      <c r="FA357">
        <v>70</v>
      </c>
      <c r="FB357">
        <v>72</v>
      </c>
      <c r="FC357">
        <v>73</v>
      </c>
      <c r="FD357">
        <v>76</v>
      </c>
      <c r="FE357">
        <v>79</v>
      </c>
      <c r="FF357">
        <v>85</v>
      </c>
      <c r="FG357">
        <v>88</v>
      </c>
      <c r="FH357">
        <v>87</v>
      </c>
      <c r="FI357">
        <v>83</v>
      </c>
      <c r="FJ357">
        <v>81</v>
      </c>
      <c r="FK357">
        <v>83</v>
      </c>
      <c r="FL357">
        <v>83</v>
      </c>
      <c r="FM357">
        <v>83</v>
      </c>
      <c r="FN357">
        <v>77</v>
      </c>
      <c r="FO357">
        <v>75</v>
      </c>
      <c r="FP357">
        <v>72</v>
      </c>
      <c r="FQ357">
        <v>71</v>
      </c>
      <c r="FR357">
        <v>70</v>
      </c>
      <c r="FS357">
        <v>0.99495420000000001</v>
      </c>
      <c r="FT357">
        <v>4.8956399999999997E-2</v>
      </c>
      <c r="FU357">
        <v>6.8354100000000001E-2</v>
      </c>
      <c r="FV357">
        <v>3.26358E-2</v>
      </c>
    </row>
    <row r="358" spans="1:178" x14ac:dyDescent="0.3">
      <c r="A358" t="s">
        <v>226</v>
      </c>
      <c r="B358" t="s">
        <v>0</v>
      </c>
      <c r="C358" t="s">
        <v>269</v>
      </c>
      <c r="D358" s="32" t="s">
        <v>252</v>
      </c>
      <c r="E358" t="s">
        <v>221</v>
      </c>
      <c r="F358">
        <v>274</v>
      </c>
      <c r="G358">
        <v>0.25667440000000002</v>
      </c>
      <c r="H358">
        <v>0.24807489999999999</v>
      </c>
      <c r="I358">
        <v>0.20401279999999999</v>
      </c>
      <c r="J358">
        <v>0.1695313</v>
      </c>
      <c r="K358">
        <v>0.21132860000000001</v>
      </c>
      <c r="L358">
        <v>0.22378780000000001</v>
      </c>
      <c r="M358">
        <v>0.28572389999999998</v>
      </c>
      <c r="N358">
        <v>0.2447473</v>
      </c>
      <c r="O358">
        <v>0.15428049999999999</v>
      </c>
      <c r="P358">
        <v>0.15106919999999999</v>
      </c>
      <c r="Q358">
        <v>-1.32666E-2</v>
      </c>
      <c r="R358">
        <v>6.6852999999999996E-2</v>
      </c>
      <c r="S358">
        <v>0.22391610000000001</v>
      </c>
      <c r="T358">
        <v>0.31041439999999998</v>
      </c>
      <c r="U358">
        <v>0.39420240000000001</v>
      </c>
      <c r="V358">
        <v>0.38663429999999999</v>
      </c>
      <c r="W358">
        <v>0.499253</v>
      </c>
      <c r="X358">
        <v>0.60888750000000003</v>
      </c>
      <c r="Y358">
        <v>0.61882400000000004</v>
      </c>
      <c r="Z358">
        <v>0.66230299999999998</v>
      </c>
      <c r="AA358">
        <v>0.58286499999999997</v>
      </c>
      <c r="AB358">
        <v>0.53622139999999996</v>
      </c>
      <c r="AC358">
        <v>0.39087379999999999</v>
      </c>
      <c r="AD358">
        <v>0.29311409999999999</v>
      </c>
      <c r="AE358">
        <v>-0.1234234</v>
      </c>
      <c r="AF358">
        <v>-0.14766270000000001</v>
      </c>
      <c r="AG358">
        <v>-0.13871220000000001</v>
      </c>
      <c r="AH358">
        <v>-0.15611</v>
      </c>
      <c r="AI358">
        <v>-0.14144789999999999</v>
      </c>
      <c r="AJ358">
        <v>-8.4582099999999993E-2</v>
      </c>
      <c r="AK358">
        <v>-8.9427199999999998E-2</v>
      </c>
      <c r="AL358">
        <v>-0.1023609</v>
      </c>
      <c r="AM358">
        <v>-0.13816120000000001</v>
      </c>
      <c r="AN358">
        <v>-0.15740699999999999</v>
      </c>
      <c r="AO358">
        <v>-0.20222209999999999</v>
      </c>
      <c r="AP358">
        <v>-0.1456742</v>
      </c>
      <c r="AQ358">
        <v>-0.1497955</v>
      </c>
      <c r="AR358">
        <v>-0.12206599999999999</v>
      </c>
      <c r="AS358">
        <v>-7.5042899999999996E-2</v>
      </c>
      <c r="AT358">
        <v>-8.2902100000000006E-2</v>
      </c>
      <c r="AU358">
        <v>-0.1263174</v>
      </c>
      <c r="AV358">
        <v>-0.1155463</v>
      </c>
      <c r="AW358">
        <v>-0.1175866</v>
      </c>
      <c r="AX358">
        <v>-9.7916299999999998E-2</v>
      </c>
      <c r="AY358">
        <v>-0.1451228</v>
      </c>
      <c r="AZ358">
        <v>-0.1596216</v>
      </c>
      <c r="BA358">
        <v>-0.14632629999999999</v>
      </c>
      <c r="BB358">
        <v>-0.13829820000000001</v>
      </c>
      <c r="BC358">
        <v>-8.6981799999999998E-2</v>
      </c>
      <c r="BD358">
        <v>-0.114825</v>
      </c>
      <c r="BE358">
        <v>-0.11255039999999999</v>
      </c>
      <c r="BF358">
        <v>-0.12947649999999999</v>
      </c>
      <c r="BG358">
        <v>-0.1156312</v>
      </c>
      <c r="BH358">
        <v>-6.36158E-2</v>
      </c>
      <c r="BI358">
        <v>-6.6579600000000003E-2</v>
      </c>
      <c r="BJ358">
        <v>-7.4142E-2</v>
      </c>
      <c r="BK358">
        <v>-9.8872600000000005E-2</v>
      </c>
      <c r="BL358">
        <v>-0.10881540000000001</v>
      </c>
      <c r="BM358">
        <v>-0.1414079</v>
      </c>
      <c r="BN358">
        <v>-8.6759699999999995E-2</v>
      </c>
      <c r="BO358">
        <v>-9.40801E-2</v>
      </c>
      <c r="BP358">
        <v>-6.4964300000000003E-2</v>
      </c>
      <c r="BQ358">
        <v>-2.22703E-2</v>
      </c>
      <c r="BR358">
        <v>-3.2897000000000003E-2</v>
      </c>
      <c r="BS358">
        <v>-7.3139599999999999E-2</v>
      </c>
      <c r="BT358">
        <v>-6.0979800000000001E-2</v>
      </c>
      <c r="BU358">
        <v>-6.7190600000000003E-2</v>
      </c>
      <c r="BV358">
        <v>-5.2475099999999997E-2</v>
      </c>
      <c r="BW358">
        <v>-0.1063487</v>
      </c>
      <c r="BX358">
        <v>-0.1258234</v>
      </c>
      <c r="BY358">
        <v>-0.1093824</v>
      </c>
      <c r="BZ358">
        <v>-9.7121100000000002E-2</v>
      </c>
      <c r="CA358">
        <v>-6.1742499999999999E-2</v>
      </c>
      <c r="CB358">
        <v>-9.20816E-2</v>
      </c>
      <c r="CC358">
        <v>-9.4430799999999995E-2</v>
      </c>
      <c r="CD358">
        <v>-0.1110302</v>
      </c>
      <c r="CE358">
        <v>-9.7750600000000007E-2</v>
      </c>
      <c r="CF358">
        <v>-4.9094600000000002E-2</v>
      </c>
      <c r="CG358">
        <v>-5.0755300000000003E-2</v>
      </c>
      <c r="CH358">
        <v>-5.4597699999999999E-2</v>
      </c>
      <c r="CI358">
        <v>-7.16614E-2</v>
      </c>
      <c r="CJ358">
        <v>-7.5161099999999995E-2</v>
      </c>
      <c r="CK358">
        <v>-9.9288199999999993E-2</v>
      </c>
      <c r="CL358">
        <v>-4.5955700000000002E-2</v>
      </c>
      <c r="CM358">
        <v>-5.5491800000000001E-2</v>
      </c>
      <c r="CN358">
        <v>-2.5415900000000002E-2</v>
      </c>
      <c r="CO358">
        <v>1.42798E-2</v>
      </c>
      <c r="CP358">
        <v>1.7363999999999999E-3</v>
      </c>
      <c r="CQ358">
        <v>-3.6308800000000002E-2</v>
      </c>
      <c r="CR358">
        <v>-2.3187300000000001E-2</v>
      </c>
      <c r="CS358">
        <v>-3.2286500000000003E-2</v>
      </c>
      <c r="CT358">
        <v>-2.10026E-2</v>
      </c>
      <c r="CU358">
        <v>-7.9493999999999995E-2</v>
      </c>
      <c r="CV358">
        <v>-0.1024149</v>
      </c>
      <c r="CW358">
        <v>-8.3795099999999997E-2</v>
      </c>
      <c r="CX358">
        <v>-6.8601899999999993E-2</v>
      </c>
      <c r="CY358">
        <v>-3.6503099999999997E-2</v>
      </c>
      <c r="CZ358">
        <v>-6.9338300000000005E-2</v>
      </c>
      <c r="DA358">
        <v>-7.6311299999999999E-2</v>
      </c>
      <c r="DB358">
        <v>-9.2583899999999997E-2</v>
      </c>
      <c r="DC358">
        <v>-7.9869999999999997E-2</v>
      </c>
      <c r="DD358">
        <v>-3.4573399999999997E-2</v>
      </c>
      <c r="DE358">
        <v>-3.49311E-2</v>
      </c>
      <c r="DF358">
        <v>-3.5053399999999998E-2</v>
      </c>
      <c r="DG358">
        <v>-4.4450099999999999E-2</v>
      </c>
      <c r="DH358">
        <v>-4.1506700000000001E-2</v>
      </c>
      <c r="DI358">
        <v>-5.7168499999999997E-2</v>
      </c>
      <c r="DJ358">
        <v>-5.1517000000000004E-3</v>
      </c>
      <c r="DK358">
        <v>-1.6903499999999998E-2</v>
      </c>
      <c r="DL358">
        <v>1.41326E-2</v>
      </c>
      <c r="DM358">
        <v>5.0829899999999997E-2</v>
      </c>
      <c r="DN358">
        <v>3.6369800000000001E-2</v>
      </c>
      <c r="DO358">
        <v>5.22E-4</v>
      </c>
      <c r="DP358">
        <v>1.46053E-2</v>
      </c>
      <c r="DQ358">
        <v>2.6175999999999999E-3</v>
      </c>
      <c r="DR358">
        <v>1.0469900000000001E-2</v>
      </c>
      <c r="DS358">
        <v>-5.2639199999999997E-2</v>
      </c>
      <c r="DT358">
        <v>-7.9006400000000004E-2</v>
      </c>
      <c r="DU358">
        <v>-5.8207799999999997E-2</v>
      </c>
      <c r="DV358">
        <v>-4.0082800000000002E-2</v>
      </c>
      <c r="DW358">
        <v>-6.1500000000000004E-5</v>
      </c>
      <c r="DX358">
        <v>-3.6500600000000001E-2</v>
      </c>
      <c r="DY358">
        <v>-5.01495E-2</v>
      </c>
      <c r="DZ358">
        <v>-6.5950400000000006E-2</v>
      </c>
      <c r="EA358">
        <v>-5.4053299999999999E-2</v>
      </c>
      <c r="EB358">
        <v>-1.36071E-2</v>
      </c>
      <c r="EC358">
        <v>-1.2083399999999999E-2</v>
      </c>
      <c r="ED358">
        <v>-6.8345000000000003E-3</v>
      </c>
      <c r="EE358">
        <v>-5.1615000000000003E-3</v>
      </c>
      <c r="EF358">
        <v>7.0847999999999996E-3</v>
      </c>
      <c r="EG358">
        <v>3.6457E-3</v>
      </c>
      <c r="EH358">
        <v>5.3762900000000002E-2</v>
      </c>
      <c r="EI358">
        <v>3.8811900000000003E-2</v>
      </c>
      <c r="EJ358">
        <v>7.1234199999999998E-2</v>
      </c>
      <c r="EK358">
        <v>0.1036024</v>
      </c>
      <c r="EL358">
        <v>8.6374800000000002E-2</v>
      </c>
      <c r="EM358">
        <v>5.3699799999999999E-2</v>
      </c>
      <c r="EN358">
        <v>6.9171800000000006E-2</v>
      </c>
      <c r="EO358">
        <v>5.3013499999999998E-2</v>
      </c>
      <c r="EP358">
        <v>5.5911099999999998E-2</v>
      </c>
      <c r="EQ358">
        <v>-1.38651E-2</v>
      </c>
      <c r="ER358">
        <v>-4.5208199999999997E-2</v>
      </c>
      <c r="ES358">
        <v>-2.1263899999999999E-2</v>
      </c>
      <c r="ET358">
        <v>1.0943999999999999E-3</v>
      </c>
      <c r="EU358">
        <v>68</v>
      </c>
      <c r="EV358">
        <v>68</v>
      </c>
      <c r="EW358">
        <v>67</v>
      </c>
      <c r="EX358">
        <v>67</v>
      </c>
      <c r="EY358">
        <v>63</v>
      </c>
      <c r="EZ358">
        <v>64</v>
      </c>
      <c r="FA358">
        <v>67</v>
      </c>
      <c r="FB358">
        <v>64</v>
      </c>
      <c r="FC358">
        <v>71</v>
      </c>
      <c r="FD358">
        <v>77</v>
      </c>
      <c r="FE358">
        <v>85</v>
      </c>
      <c r="FF358">
        <v>87</v>
      </c>
      <c r="FG358">
        <v>87</v>
      </c>
      <c r="FH358">
        <v>87</v>
      </c>
      <c r="FI358">
        <v>87</v>
      </c>
      <c r="FJ358">
        <v>86</v>
      </c>
      <c r="FK358">
        <v>86</v>
      </c>
      <c r="FL358">
        <v>85</v>
      </c>
      <c r="FM358">
        <v>82</v>
      </c>
      <c r="FN358">
        <v>80</v>
      </c>
      <c r="FO358">
        <v>78</v>
      </c>
      <c r="FP358">
        <v>77</v>
      </c>
      <c r="FQ358">
        <v>77</v>
      </c>
      <c r="FR358">
        <v>72</v>
      </c>
      <c r="FS358">
        <v>0.77885309999999996</v>
      </c>
      <c r="FT358">
        <v>3.44222E-2</v>
      </c>
      <c r="FU358">
        <v>5.8475600000000003E-2</v>
      </c>
      <c r="FV358">
        <v>3.3856999999999998E-2</v>
      </c>
    </row>
    <row r="359" spans="1:178" x14ac:dyDescent="0.3">
      <c r="A359" t="s">
        <v>226</v>
      </c>
      <c r="B359" t="s">
        <v>0</v>
      </c>
      <c r="C359" t="s">
        <v>269</v>
      </c>
      <c r="D359" s="32" t="s">
        <v>253</v>
      </c>
      <c r="E359" t="s">
        <v>219</v>
      </c>
      <c r="F359">
        <v>623</v>
      </c>
      <c r="G359">
        <v>0.88845169999999996</v>
      </c>
      <c r="H359">
        <v>0.72875639999999997</v>
      </c>
      <c r="I359">
        <v>0.63439999999999996</v>
      </c>
      <c r="J359">
        <v>0.58606820000000004</v>
      </c>
      <c r="K359">
        <v>0.55280149999999995</v>
      </c>
      <c r="L359">
        <v>0.68858620000000004</v>
      </c>
      <c r="M359">
        <v>0.8327348</v>
      </c>
      <c r="N359">
        <v>0.70104089999999997</v>
      </c>
      <c r="O359">
        <v>0.30074630000000002</v>
      </c>
      <c r="P359">
        <v>-8.1086599999999995E-2</v>
      </c>
      <c r="Q359">
        <v>-0.44783030000000001</v>
      </c>
      <c r="R359">
        <v>-0.2757445</v>
      </c>
      <c r="S359">
        <v>-7.1093699999999996E-2</v>
      </c>
      <c r="T359">
        <v>-1.6616599999999999E-2</v>
      </c>
      <c r="U359">
        <v>0.2876455</v>
      </c>
      <c r="V359">
        <v>0.8235749</v>
      </c>
      <c r="W359">
        <v>1.2557</v>
      </c>
      <c r="X359">
        <v>1.786157</v>
      </c>
      <c r="Y359">
        <v>1.8817410000000001</v>
      </c>
      <c r="Z359">
        <v>1.9254340000000001</v>
      </c>
      <c r="AA359">
        <v>1.781998</v>
      </c>
      <c r="AB359">
        <v>1.604622</v>
      </c>
      <c r="AC359">
        <v>1.4037930000000001</v>
      </c>
      <c r="AD359">
        <v>1.214656</v>
      </c>
      <c r="AE359">
        <v>-0.15942120000000001</v>
      </c>
      <c r="AF359">
        <v>-0.20909829999999999</v>
      </c>
      <c r="AG359">
        <v>-0.1673038</v>
      </c>
      <c r="AH359">
        <v>-0.224606</v>
      </c>
      <c r="AI359">
        <v>-0.1973695</v>
      </c>
      <c r="AJ359">
        <v>-0.1015088</v>
      </c>
      <c r="AK359">
        <v>-0.1051313</v>
      </c>
      <c r="AL359">
        <v>-9.82875E-2</v>
      </c>
      <c r="AM359">
        <v>-0.13670109999999999</v>
      </c>
      <c r="AN359">
        <v>-0.1847509</v>
      </c>
      <c r="AO359">
        <v>-0.25430970000000003</v>
      </c>
      <c r="AP359">
        <v>-0.1116722</v>
      </c>
      <c r="AQ359">
        <v>-0.1049834</v>
      </c>
      <c r="AR359">
        <v>-0.14672470000000001</v>
      </c>
      <c r="AS359">
        <v>4.6306399999999998E-2</v>
      </c>
      <c r="AT359">
        <v>2.3649699999999999E-2</v>
      </c>
      <c r="AU359">
        <v>-5.4497700000000003E-2</v>
      </c>
      <c r="AV359">
        <v>-7.3280300000000007E-2</v>
      </c>
      <c r="AW359">
        <v>-0.16462209999999999</v>
      </c>
      <c r="AX359">
        <v>-0.20914869999999999</v>
      </c>
      <c r="AY359">
        <v>-0.18643799999999999</v>
      </c>
      <c r="AZ359">
        <v>-0.32616410000000001</v>
      </c>
      <c r="BA359">
        <v>-0.30984430000000002</v>
      </c>
      <c r="BB359">
        <v>-0.23627970000000001</v>
      </c>
      <c r="BC359">
        <v>-0.1004838</v>
      </c>
      <c r="BD359">
        <v>-0.15555630000000001</v>
      </c>
      <c r="BE359">
        <v>-0.1244451</v>
      </c>
      <c r="BF359">
        <v>-0.18182010000000001</v>
      </c>
      <c r="BG359">
        <v>-0.1554218</v>
      </c>
      <c r="BH359">
        <v>-5.8176800000000001E-2</v>
      </c>
      <c r="BI359">
        <v>-6.12001E-2</v>
      </c>
      <c r="BJ359">
        <v>-4.4899399999999999E-2</v>
      </c>
      <c r="BK359">
        <v>-6.9503400000000007E-2</v>
      </c>
      <c r="BL359">
        <v>-9.6998000000000001E-2</v>
      </c>
      <c r="BM359">
        <v>-0.1486006</v>
      </c>
      <c r="BN359">
        <v>-9.0760000000000007E-3</v>
      </c>
      <c r="BO359">
        <v>-7.9328000000000003E-3</v>
      </c>
      <c r="BP359">
        <v>-4.62575E-2</v>
      </c>
      <c r="BQ359">
        <v>0.14050760000000001</v>
      </c>
      <c r="BR359">
        <v>0.11369310000000001</v>
      </c>
      <c r="BS359">
        <v>3.7870300000000003E-2</v>
      </c>
      <c r="BT359">
        <v>2.03903E-2</v>
      </c>
      <c r="BU359">
        <v>-7.5329300000000002E-2</v>
      </c>
      <c r="BV359">
        <v>-0.12555820000000001</v>
      </c>
      <c r="BW359">
        <v>-0.1080699</v>
      </c>
      <c r="BX359">
        <v>-0.2476583</v>
      </c>
      <c r="BY359">
        <v>-0.23332910000000001</v>
      </c>
      <c r="BZ359">
        <v>-0.16892869999999999</v>
      </c>
      <c r="CA359">
        <v>-5.9663899999999999E-2</v>
      </c>
      <c r="CB359">
        <v>-0.1184733</v>
      </c>
      <c r="CC359">
        <v>-9.4761300000000007E-2</v>
      </c>
      <c r="CD359">
        <v>-0.15218680000000001</v>
      </c>
      <c r="CE359">
        <v>-0.12636890000000001</v>
      </c>
      <c r="CF359">
        <v>-2.8165200000000001E-2</v>
      </c>
      <c r="CG359">
        <v>-3.0773399999999999E-2</v>
      </c>
      <c r="CH359">
        <v>-7.9231000000000006E-3</v>
      </c>
      <c r="CI359">
        <v>-2.29625E-2</v>
      </c>
      <c r="CJ359">
        <v>-3.6220599999999999E-2</v>
      </c>
      <c r="CK359">
        <v>-7.5386900000000007E-2</v>
      </c>
      <c r="CL359">
        <v>6.1981700000000001E-2</v>
      </c>
      <c r="CM359">
        <v>5.9284099999999999E-2</v>
      </c>
      <c r="CN359">
        <v>2.3325700000000001E-2</v>
      </c>
      <c r="CO359">
        <v>0.20575109999999999</v>
      </c>
      <c r="CP359">
        <v>0.17605689999999999</v>
      </c>
      <c r="CQ359">
        <v>0.10184410000000001</v>
      </c>
      <c r="CR359">
        <v>8.52662E-2</v>
      </c>
      <c r="CS359">
        <v>-1.34853E-2</v>
      </c>
      <c r="CT359">
        <v>-6.7663699999999993E-2</v>
      </c>
      <c r="CU359">
        <v>-5.3792300000000001E-2</v>
      </c>
      <c r="CV359">
        <v>-0.1932855</v>
      </c>
      <c r="CW359">
        <v>-0.18033489999999999</v>
      </c>
      <c r="CX359">
        <v>-0.1222816</v>
      </c>
      <c r="CY359">
        <v>-1.8844E-2</v>
      </c>
      <c r="CZ359">
        <v>-8.1390400000000002E-2</v>
      </c>
      <c r="DA359">
        <v>-6.5077399999999994E-2</v>
      </c>
      <c r="DB359">
        <v>-0.12255340000000001</v>
      </c>
      <c r="DC359">
        <v>-9.7316100000000003E-2</v>
      </c>
      <c r="DD359">
        <v>1.8462999999999999E-3</v>
      </c>
      <c r="DE359">
        <v>-3.4680000000000003E-4</v>
      </c>
      <c r="DF359">
        <v>2.9053300000000001E-2</v>
      </c>
      <c r="DG359">
        <v>2.3578399999999999E-2</v>
      </c>
      <c r="DH359">
        <v>2.45568E-2</v>
      </c>
      <c r="DI359">
        <v>-2.1730999999999999E-3</v>
      </c>
      <c r="DJ359">
        <v>0.1330395</v>
      </c>
      <c r="DK359">
        <v>0.12650110000000001</v>
      </c>
      <c r="DL359">
        <v>9.2908900000000003E-2</v>
      </c>
      <c r="DM359">
        <v>0.27099459999999997</v>
      </c>
      <c r="DN359">
        <v>0.23842060000000001</v>
      </c>
      <c r="DO359">
        <v>0.16581779999999999</v>
      </c>
      <c r="DP359">
        <v>0.1501422</v>
      </c>
      <c r="DQ359">
        <v>4.8358600000000002E-2</v>
      </c>
      <c r="DR359">
        <v>-9.7692000000000005E-3</v>
      </c>
      <c r="DS359">
        <v>4.8519999999999998E-4</v>
      </c>
      <c r="DT359">
        <v>-0.1389126</v>
      </c>
      <c r="DU359">
        <v>-0.1273407</v>
      </c>
      <c r="DV359">
        <v>-7.5634400000000004E-2</v>
      </c>
      <c r="DW359">
        <v>4.0093400000000001E-2</v>
      </c>
      <c r="DX359">
        <v>-2.7848399999999999E-2</v>
      </c>
      <c r="DY359">
        <v>-2.2218700000000001E-2</v>
      </c>
      <c r="DZ359">
        <v>-7.9767599999999994E-2</v>
      </c>
      <c r="EA359">
        <v>-5.5368399999999998E-2</v>
      </c>
      <c r="EB359">
        <v>4.5178299999999998E-2</v>
      </c>
      <c r="EC359">
        <v>4.3584400000000002E-2</v>
      </c>
      <c r="ED359">
        <v>8.2441299999999995E-2</v>
      </c>
      <c r="EE359">
        <v>9.0776099999999998E-2</v>
      </c>
      <c r="EF359">
        <v>0.1123098</v>
      </c>
      <c r="EG359">
        <v>0.1035359</v>
      </c>
      <c r="EH359">
        <v>0.2356356</v>
      </c>
      <c r="EI359">
        <v>0.22355169999999999</v>
      </c>
      <c r="EJ359">
        <v>0.19337599999999999</v>
      </c>
      <c r="EK359">
        <v>0.36519580000000001</v>
      </c>
      <c r="EL359">
        <v>0.32846399999999998</v>
      </c>
      <c r="EM359">
        <v>0.25818580000000002</v>
      </c>
      <c r="EN359">
        <v>0.2438128</v>
      </c>
      <c r="EO359">
        <v>0.13765150000000001</v>
      </c>
      <c r="EP359">
        <v>7.3821300000000006E-2</v>
      </c>
      <c r="EQ359">
        <v>7.8853400000000004E-2</v>
      </c>
      <c r="ER359">
        <v>-6.0406899999999999E-2</v>
      </c>
      <c r="ES359">
        <v>-5.08254E-2</v>
      </c>
      <c r="ET359">
        <v>-8.2833999999999998E-3</v>
      </c>
      <c r="EU359">
        <v>73.387100000000004</v>
      </c>
      <c r="EV359">
        <v>72.387100000000004</v>
      </c>
      <c r="EW359">
        <v>71.774190000000004</v>
      </c>
      <c r="EX359">
        <v>69.935490000000001</v>
      </c>
      <c r="EY359">
        <v>70.161289999999994</v>
      </c>
      <c r="EZ359">
        <v>71.387100000000004</v>
      </c>
      <c r="FA359">
        <v>71.387100000000004</v>
      </c>
      <c r="FB359">
        <v>72</v>
      </c>
      <c r="FC359">
        <v>76.451610000000002</v>
      </c>
      <c r="FD359">
        <v>82.129040000000003</v>
      </c>
      <c r="FE359">
        <v>86.516130000000004</v>
      </c>
      <c r="FF359">
        <v>88.516130000000004</v>
      </c>
      <c r="FG359">
        <v>91.129040000000003</v>
      </c>
      <c r="FH359">
        <v>89.516130000000004</v>
      </c>
      <c r="FI359">
        <v>89.74194</v>
      </c>
      <c r="FJ359">
        <v>89.903229999999994</v>
      </c>
      <c r="FK359">
        <v>89.064509999999999</v>
      </c>
      <c r="FL359">
        <v>87.677419999999998</v>
      </c>
      <c r="FM359">
        <v>85.225809999999996</v>
      </c>
      <c r="FN359">
        <v>80.451610000000002</v>
      </c>
      <c r="FO359">
        <v>76.451610000000002</v>
      </c>
      <c r="FP359">
        <v>75.838710000000006</v>
      </c>
      <c r="FQ359">
        <v>74.225809999999996</v>
      </c>
      <c r="FR359">
        <v>73.838710000000006</v>
      </c>
      <c r="FS359">
        <v>1.456658</v>
      </c>
      <c r="FT359">
        <v>6.7115999999999995E-2</v>
      </c>
      <c r="FU359">
        <v>0.1051209</v>
      </c>
      <c r="FV359">
        <v>5.6518600000000002E-2</v>
      </c>
    </row>
    <row r="360" spans="1:178" x14ac:dyDescent="0.3">
      <c r="A360" t="s">
        <v>226</v>
      </c>
      <c r="B360" t="s">
        <v>0</v>
      </c>
      <c r="C360" t="s">
        <v>269</v>
      </c>
      <c r="D360" s="32" t="s">
        <v>253</v>
      </c>
      <c r="E360" t="s">
        <v>220</v>
      </c>
      <c r="F360">
        <v>297</v>
      </c>
      <c r="G360">
        <v>0.50045660000000003</v>
      </c>
      <c r="H360">
        <v>0.42612709999999998</v>
      </c>
      <c r="I360">
        <v>0.32658409999999999</v>
      </c>
      <c r="J360">
        <v>0.32869989999999999</v>
      </c>
      <c r="K360">
        <v>0.29110910000000001</v>
      </c>
      <c r="L360">
        <v>0.3888144</v>
      </c>
      <c r="M360">
        <v>0.41727789999999998</v>
      </c>
      <c r="N360">
        <v>0.43081439999999999</v>
      </c>
      <c r="O360">
        <v>0.17551430000000001</v>
      </c>
      <c r="P360">
        <v>2.8288199999999999E-2</v>
      </c>
      <c r="Q360">
        <v>-0.15391360000000001</v>
      </c>
      <c r="R360">
        <v>-2.8744599999999999E-2</v>
      </c>
      <c r="S360">
        <v>9.0315300000000001E-2</v>
      </c>
      <c r="T360">
        <v>-3.8840699999999999E-2</v>
      </c>
      <c r="U360">
        <v>0.1509749</v>
      </c>
      <c r="V360">
        <v>0.39508520000000003</v>
      </c>
      <c r="W360">
        <v>0.60847899999999999</v>
      </c>
      <c r="X360">
        <v>0.81024130000000005</v>
      </c>
      <c r="Y360">
        <v>0.90356769999999997</v>
      </c>
      <c r="Z360">
        <v>0.88027129999999998</v>
      </c>
      <c r="AA360">
        <v>0.90711249999999999</v>
      </c>
      <c r="AB360">
        <v>0.8187856</v>
      </c>
      <c r="AC360">
        <v>0.74255159999999998</v>
      </c>
      <c r="AD360">
        <v>0.56132139999999997</v>
      </c>
      <c r="AE360">
        <v>-2.9432099999999999E-2</v>
      </c>
      <c r="AF360">
        <v>-4.5147399999999997E-2</v>
      </c>
      <c r="AG360">
        <v>1.1804000000000001E-3</v>
      </c>
      <c r="AH360">
        <v>-4.0985300000000002E-2</v>
      </c>
      <c r="AI360">
        <v>-3.2817100000000002E-2</v>
      </c>
      <c r="AJ360">
        <v>-1.8552200000000001E-2</v>
      </c>
      <c r="AK360">
        <v>-1.39814E-2</v>
      </c>
      <c r="AL360">
        <v>1.04569E-2</v>
      </c>
      <c r="AM360">
        <v>1.9073300000000001E-2</v>
      </c>
      <c r="AN360">
        <v>-2.6932999999999999E-2</v>
      </c>
      <c r="AO360">
        <v>-4.8677699999999997E-2</v>
      </c>
      <c r="AP360">
        <v>3.4957200000000001E-2</v>
      </c>
      <c r="AQ360">
        <v>5.1936000000000003E-2</v>
      </c>
      <c r="AR360">
        <v>-6.38016E-2</v>
      </c>
      <c r="AS360">
        <v>0.1038596</v>
      </c>
      <c r="AT360">
        <v>9.40439E-2</v>
      </c>
      <c r="AU360">
        <v>7.3720800000000003E-2</v>
      </c>
      <c r="AV360">
        <v>3.5044499999999999E-2</v>
      </c>
      <c r="AW360">
        <v>-7.3340299999999997E-2</v>
      </c>
      <c r="AX360">
        <v>-0.1616976</v>
      </c>
      <c r="AY360">
        <v>-4.9588500000000001E-2</v>
      </c>
      <c r="AZ360">
        <v>-0.19505629999999999</v>
      </c>
      <c r="BA360">
        <v>-0.19929060000000001</v>
      </c>
      <c r="BB360">
        <v>-0.1099542</v>
      </c>
      <c r="BC360">
        <v>7.0457999999999996E-3</v>
      </c>
      <c r="BD360">
        <v>-1.1385599999999999E-2</v>
      </c>
      <c r="BE360">
        <v>2.65157E-2</v>
      </c>
      <c r="BF360">
        <v>-1.58452E-2</v>
      </c>
      <c r="BG360">
        <v>-7.6966999999999999E-3</v>
      </c>
      <c r="BH360">
        <v>2.05521E-2</v>
      </c>
      <c r="BI360">
        <v>2.2752100000000001E-2</v>
      </c>
      <c r="BJ360">
        <v>5.3873200000000003E-2</v>
      </c>
      <c r="BK360">
        <v>6.5073500000000006E-2</v>
      </c>
      <c r="BL360">
        <v>4.0530299999999998E-2</v>
      </c>
      <c r="BM360">
        <v>2.77693E-2</v>
      </c>
      <c r="BN360">
        <v>0.1081968</v>
      </c>
      <c r="BO360">
        <v>0.1215125</v>
      </c>
      <c r="BP360">
        <v>1.21041E-2</v>
      </c>
      <c r="BQ360">
        <v>0.1753439</v>
      </c>
      <c r="BR360">
        <v>0.16303699999999999</v>
      </c>
      <c r="BS360">
        <v>0.13932310000000001</v>
      </c>
      <c r="BT360">
        <v>0.1000574</v>
      </c>
      <c r="BU360">
        <v>-5.9521000000000001E-3</v>
      </c>
      <c r="BV360">
        <v>-9.3816300000000005E-2</v>
      </c>
      <c r="BW360">
        <v>1.9935399999999999E-2</v>
      </c>
      <c r="BX360">
        <v>-0.11706999999999999</v>
      </c>
      <c r="BY360">
        <v>-0.12874830000000001</v>
      </c>
      <c r="BZ360">
        <v>-6.6638699999999995E-2</v>
      </c>
      <c r="CA360">
        <v>3.23103E-2</v>
      </c>
      <c r="CB360">
        <v>1.1997799999999999E-2</v>
      </c>
      <c r="CC360">
        <v>4.4062900000000002E-2</v>
      </c>
      <c r="CD360">
        <v>1.5667000000000001E-3</v>
      </c>
      <c r="CE360">
        <v>9.7015999999999995E-3</v>
      </c>
      <c r="CF360">
        <v>4.7635700000000003E-2</v>
      </c>
      <c r="CG360">
        <v>4.81935E-2</v>
      </c>
      <c r="CH360">
        <v>8.3943199999999996E-2</v>
      </c>
      <c r="CI360">
        <v>9.6933099999999994E-2</v>
      </c>
      <c r="CJ360">
        <v>8.7255100000000002E-2</v>
      </c>
      <c r="CK360">
        <v>8.0716399999999994E-2</v>
      </c>
      <c r="CL360">
        <v>0.15892229999999999</v>
      </c>
      <c r="CM360">
        <v>0.16970089999999999</v>
      </c>
      <c r="CN360">
        <v>6.4676200000000003E-2</v>
      </c>
      <c r="CO360">
        <v>0.22485359999999999</v>
      </c>
      <c r="CP360">
        <v>0.21082139999999999</v>
      </c>
      <c r="CQ360">
        <v>0.18475900000000001</v>
      </c>
      <c r="CR360">
        <v>0.14508509999999999</v>
      </c>
      <c r="CS360">
        <v>4.0720800000000001E-2</v>
      </c>
      <c r="CT360">
        <v>-4.68019E-2</v>
      </c>
      <c r="CU360">
        <v>6.8087499999999995E-2</v>
      </c>
      <c r="CV360">
        <v>-6.3056899999999999E-2</v>
      </c>
      <c r="CW360">
        <v>-7.9891000000000004E-2</v>
      </c>
      <c r="CX360">
        <v>-3.6638499999999997E-2</v>
      </c>
      <c r="CY360">
        <v>5.7574800000000002E-2</v>
      </c>
      <c r="CZ360">
        <v>3.5381099999999999E-2</v>
      </c>
      <c r="DA360">
        <v>6.1609999999999998E-2</v>
      </c>
      <c r="DB360">
        <v>1.8978700000000001E-2</v>
      </c>
      <c r="DC360">
        <v>2.70999E-2</v>
      </c>
      <c r="DD360">
        <v>7.4719300000000002E-2</v>
      </c>
      <c r="DE360">
        <v>7.3635000000000006E-2</v>
      </c>
      <c r="DF360">
        <v>0.1140132</v>
      </c>
      <c r="DG360">
        <v>0.12879260000000001</v>
      </c>
      <c r="DH360">
        <v>0.13397990000000001</v>
      </c>
      <c r="DI360">
        <v>0.13366339999999999</v>
      </c>
      <c r="DJ360">
        <v>0.2096478</v>
      </c>
      <c r="DK360">
        <v>0.21788940000000001</v>
      </c>
      <c r="DL360">
        <v>0.1172483</v>
      </c>
      <c r="DM360">
        <v>0.27436339999999998</v>
      </c>
      <c r="DN360">
        <v>0.2586059</v>
      </c>
      <c r="DO360">
        <v>0.23019490000000001</v>
      </c>
      <c r="DP360">
        <v>0.1901128</v>
      </c>
      <c r="DQ360">
        <v>8.7393700000000005E-2</v>
      </c>
      <c r="DR360">
        <v>2.1249999999999999E-4</v>
      </c>
      <c r="DS360">
        <v>0.1162395</v>
      </c>
      <c r="DT360">
        <v>-9.0439000000000005E-3</v>
      </c>
      <c r="DU360">
        <v>-3.1033600000000001E-2</v>
      </c>
      <c r="DV360" s="74">
        <v>-6.6384E-3</v>
      </c>
      <c r="DW360">
        <v>9.4052700000000003E-2</v>
      </c>
      <c r="DX360">
        <v>6.9142999999999996E-2</v>
      </c>
      <c r="DY360">
        <v>8.6945400000000006E-2</v>
      </c>
      <c r="DZ360">
        <v>4.41188E-2</v>
      </c>
      <c r="EA360">
        <v>5.2220299999999997E-2</v>
      </c>
      <c r="EB360">
        <v>0.1138236</v>
      </c>
      <c r="EC360">
        <v>0.11036840000000001</v>
      </c>
      <c r="ED360">
        <v>0.1574295</v>
      </c>
      <c r="EE360">
        <v>0.1747928</v>
      </c>
      <c r="EF360">
        <v>0.20144319999999999</v>
      </c>
      <c r="EG360">
        <v>0.21011050000000001</v>
      </c>
      <c r="EH360">
        <v>0.28288740000000001</v>
      </c>
      <c r="EI360">
        <v>0.2874659</v>
      </c>
      <c r="EJ360">
        <v>0.19315399999999999</v>
      </c>
      <c r="EK360">
        <v>0.34584769999999998</v>
      </c>
      <c r="EL360">
        <v>0.32759899999999997</v>
      </c>
      <c r="EM360">
        <v>0.29579719999999998</v>
      </c>
      <c r="EN360">
        <v>0.25512570000000001</v>
      </c>
      <c r="EO360">
        <v>0.154782</v>
      </c>
      <c r="EP360">
        <v>6.8093899999999999E-2</v>
      </c>
      <c r="EQ360">
        <v>0.1857634</v>
      </c>
      <c r="ER360">
        <v>6.8942400000000001E-2</v>
      </c>
      <c r="ES360">
        <v>3.9508700000000001E-2</v>
      </c>
      <c r="ET360">
        <v>3.6677099999999997E-2</v>
      </c>
      <c r="EU360">
        <v>74</v>
      </c>
      <c r="EV360">
        <v>73</v>
      </c>
      <c r="EW360">
        <v>73</v>
      </c>
      <c r="EX360">
        <v>73</v>
      </c>
      <c r="EY360">
        <v>72</v>
      </c>
      <c r="EZ360">
        <v>72</v>
      </c>
      <c r="FA360">
        <v>72</v>
      </c>
      <c r="FB360">
        <v>72</v>
      </c>
      <c r="FC360">
        <v>74</v>
      </c>
      <c r="FD360">
        <v>76</v>
      </c>
      <c r="FE360">
        <v>81</v>
      </c>
      <c r="FF360">
        <v>83</v>
      </c>
      <c r="FG360">
        <v>85</v>
      </c>
      <c r="FH360">
        <v>84</v>
      </c>
      <c r="FI360">
        <v>83</v>
      </c>
      <c r="FJ360">
        <v>85</v>
      </c>
      <c r="FK360">
        <v>86</v>
      </c>
      <c r="FL360">
        <v>84</v>
      </c>
      <c r="FM360">
        <v>84</v>
      </c>
      <c r="FN360">
        <v>78</v>
      </c>
      <c r="FO360">
        <v>74</v>
      </c>
      <c r="FP360">
        <v>74</v>
      </c>
      <c r="FQ360">
        <v>73</v>
      </c>
      <c r="FR360">
        <v>72</v>
      </c>
      <c r="FS360">
        <v>1.1543019999999999</v>
      </c>
      <c r="FT360">
        <v>5.6797100000000003E-2</v>
      </c>
      <c r="FU360">
        <v>7.9301499999999997E-2</v>
      </c>
      <c r="FV360">
        <v>3.7862699999999999E-2</v>
      </c>
    </row>
    <row r="361" spans="1:178" x14ac:dyDescent="0.3">
      <c r="A361" t="s">
        <v>226</v>
      </c>
      <c r="B361" t="s">
        <v>0</v>
      </c>
      <c r="C361" t="s">
        <v>269</v>
      </c>
      <c r="D361" s="32" t="s">
        <v>253</v>
      </c>
      <c r="E361" t="s">
        <v>221</v>
      </c>
      <c r="F361">
        <v>326</v>
      </c>
      <c r="G361">
        <v>0.41146500000000003</v>
      </c>
      <c r="H361">
        <v>0.32668249999999999</v>
      </c>
      <c r="I361">
        <v>0.31432189999999999</v>
      </c>
      <c r="J361">
        <v>0.27140910000000001</v>
      </c>
      <c r="K361">
        <v>0.26846399999999998</v>
      </c>
      <c r="L361">
        <v>0.31700289999999998</v>
      </c>
      <c r="M361">
        <v>0.42097699999999999</v>
      </c>
      <c r="N361">
        <v>0.29986040000000003</v>
      </c>
      <c r="O361">
        <v>0.13663320000000001</v>
      </c>
      <c r="P361">
        <v>-8.6851499999999998E-2</v>
      </c>
      <c r="Q361">
        <v>-0.2734531</v>
      </c>
      <c r="R361">
        <v>-0.21291589999999999</v>
      </c>
      <c r="S361">
        <v>-0.12230100000000001</v>
      </c>
      <c r="T361">
        <v>7.4222999999999997E-3</v>
      </c>
      <c r="U361">
        <v>0.13812450000000001</v>
      </c>
      <c r="V361">
        <v>0.4271528</v>
      </c>
      <c r="W361">
        <v>0.64817789999999997</v>
      </c>
      <c r="X361">
        <v>0.96345219999999998</v>
      </c>
      <c r="Y361">
        <v>0.98149419999999998</v>
      </c>
      <c r="Z361">
        <v>1.033954</v>
      </c>
      <c r="AA361">
        <v>0.89109780000000005</v>
      </c>
      <c r="AB361">
        <v>0.80180110000000004</v>
      </c>
      <c r="AC361">
        <v>0.68261640000000001</v>
      </c>
      <c r="AD361">
        <v>0.64527290000000004</v>
      </c>
      <c r="AE361">
        <v>-0.1468468</v>
      </c>
      <c r="AF361">
        <v>-0.17568629999999999</v>
      </c>
      <c r="AG361">
        <v>-0.16503709999999999</v>
      </c>
      <c r="AH361">
        <v>-0.18573680000000001</v>
      </c>
      <c r="AI361">
        <v>-0.1682921</v>
      </c>
      <c r="AJ361">
        <v>-0.10063419999999999</v>
      </c>
      <c r="AK361">
        <v>-0.1063989</v>
      </c>
      <c r="AL361">
        <v>-0.1217871</v>
      </c>
      <c r="AM361">
        <v>-0.16438159999999999</v>
      </c>
      <c r="AN361">
        <v>-0.1872798</v>
      </c>
      <c r="AO361">
        <v>-0.24060000000000001</v>
      </c>
      <c r="AP361">
        <v>-0.17332040000000001</v>
      </c>
      <c r="AQ361">
        <v>-0.17822379999999999</v>
      </c>
      <c r="AR361">
        <v>-0.14523179999999999</v>
      </c>
      <c r="AS361">
        <v>-8.9284699999999995E-2</v>
      </c>
      <c r="AT361">
        <v>-9.8635299999999995E-2</v>
      </c>
      <c r="AU361">
        <v>-0.15029010000000001</v>
      </c>
      <c r="AV361">
        <v>-0.13747480000000001</v>
      </c>
      <c r="AW361">
        <v>-0.13990230000000001</v>
      </c>
      <c r="AX361">
        <v>-0.1164989</v>
      </c>
      <c r="AY361">
        <v>-0.17266429999999999</v>
      </c>
      <c r="AZ361">
        <v>-0.18991469999999999</v>
      </c>
      <c r="BA361">
        <v>-0.17409630000000001</v>
      </c>
      <c r="BB361">
        <v>-0.16454460000000001</v>
      </c>
      <c r="BC361">
        <v>-0.10348930000000001</v>
      </c>
      <c r="BD361">
        <v>-0.1366165</v>
      </c>
      <c r="BE361">
        <v>-0.13391030000000001</v>
      </c>
      <c r="BF361">
        <v>-0.15404870000000001</v>
      </c>
      <c r="BG361">
        <v>-0.1375758</v>
      </c>
      <c r="BH361">
        <v>-7.5688900000000003E-2</v>
      </c>
      <c r="BI361">
        <v>-7.9215099999999997E-2</v>
      </c>
      <c r="BJ361">
        <v>-8.8212799999999994E-2</v>
      </c>
      <c r="BK361">
        <v>-0.1176367</v>
      </c>
      <c r="BL361">
        <v>-0.12946650000000001</v>
      </c>
      <c r="BM361">
        <v>-0.16824439999999999</v>
      </c>
      <c r="BN361">
        <v>-0.103225</v>
      </c>
      <c r="BO361">
        <v>-0.1119347</v>
      </c>
      <c r="BP361">
        <v>-7.7293299999999995E-2</v>
      </c>
      <c r="BQ361">
        <v>-2.64969E-2</v>
      </c>
      <c r="BR361">
        <v>-3.91402E-2</v>
      </c>
      <c r="BS361">
        <v>-8.7020100000000003E-2</v>
      </c>
      <c r="BT361">
        <v>-7.2552599999999995E-2</v>
      </c>
      <c r="BU361">
        <v>-7.9942100000000002E-2</v>
      </c>
      <c r="BV361">
        <v>-6.2433799999999998E-2</v>
      </c>
      <c r="BW361">
        <v>-0.1265317</v>
      </c>
      <c r="BX361">
        <v>-0.14970220000000001</v>
      </c>
      <c r="BY361">
        <v>-0.13014110000000001</v>
      </c>
      <c r="BZ361">
        <v>-0.1155528</v>
      </c>
      <c r="CA361">
        <v>-7.3459999999999998E-2</v>
      </c>
      <c r="CB361">
        <v>-0.109557</v>
      </c>
      <c r="CC361">
        <v>-0.11235199999999999</v>
      </c>
      <c r="CD361">
        <v>-0.13210169999999999</v>
      </c>
      <c r="CE361">
        <v>-0.1163018</v>
      </c>
      <c r="CF361">
        <v>-5.84118E-2</v>
      </c>
      <c r="CG361">
        <v>-6.0387700000000002E-2</v>
      </c>
      <c r="CH361">
        <v>-6.4959299999999998E-2</v>
      </c>
      <c r="CI361">
        <v>-8.5261299999999998E-2</v>
      </c>
      <c r="CJ361">
        <v>-8.9425199999999996E-2</v>
      </c>
      <c r="CK361">
        <v>-0.11813120000000001</v>
      </c>
      <c r="CL361">
        <v>-5.4677200000000002E-2</v>
      </c>
      <c r="CM361">
        <v>-6.6023100000000001E-2</v>
      </c>
      <c r="CN361">
        <v>-3.02393E-2</v>
      </c>
      <c r="CO361">
        <v>1.6989799999999999E-2</v>
      </c>
      <c r="CP361">
        <v>2.0658999999999999E-3</v>
      </c>
      <c r="CQ361">
        <v>-4.3199500000000002E-2</v>
      </c>
      <c r="CR361">
        <v>-2.7587799999999999E-2</v>
      </c>
      <c r="CS361">
        <v>-3.8413900000000001E-2</v>
      </c>
      <c r="CT361">
        <v>-2.4988400000000001E-2</v>
      </c>
      <c r="CU361">
        <v>-9.4580399999999995E-2</v>
      </c>
      <c r="CV361">
        <v>-0.12185120000000001</v>
      </c>
      <c r="CW361">
        <v>-9.9697900000000006E-2</v>
      </c>
      <c r="CX361">
        <v>-8.1621299999999994E-2</v>
      </c>
      <c r="CY361">
        <v>-4.3430700000000003E-2</v>
      </c>
      <c r="CZ361">
        <v>-8.2497399999999999E-2</v>
      </c>
      <c r="DA361">
        <v>-9.0793700000000005E-2</v>
      </c>
      <c r="DB361">
        <v>-0.11015460000000001</v>
      </c>
      <c r="DC361">
        <v>-9.5027799999999996E-2</v>
      </c>
      <c r="DD361">
        <v>-4.1134799999999999E-2</v>
      </c>
      <c r="DE361">
        <v>-4.1560399999999997E-2</v>
      </c>
      <c r="DF361">
        <v>-4.1705899999999997E-2</v>
      </c>
      <c r="DG361">
        <v>-5.28859E-2</v>
      </c>
      <c r="DH361">
        <v>-4.9383900000000001E-2</v>
      </c>
      <c r="DI361">
        <v>-6.8017999999999995E-2</v>
      </c>
      <c r="DJ361">
        <v>-6.1292999999999999E-3</v>
      </c>
      <c r="DK361">
        <v>-2.0111400000000001E-2</v>
      </c>
      <c r="DL361">
        <v>1.6814699999999998E-2</v>
      </c>
      <c r="DM361">
        <v>6.04764E-2</v>
      </c>
      <c r="DN361">
        <v>4.3271999999999998E-2</v>
      </c>
      <c r="DO361">
        <v>6.2109999999999997E-4</v>
      </c>
      <c r="DP361">
        <v>1.7377099999999999E-2</v>
      </c>
      <c r="DQ361">
        <v>3.1143E-3</v>
      </c>
      <c r="DR361">
        <v>1.24569E-2</v>
      </c>
      <c r="DS361">
        <v>-6.2629099999999993E-2</v>
      </c>
      <c r="DT361">
        <v>-9.4000200000000006E-2</v>
      </c>
      <c r="DU361">
        <v>-6.9254599999999999E-2</v>
      </c>
      <c r="DV361">
        <v>-4.7689700000000002E-2</v>
      </c>
      <c r="DW361">
        <v>-7.3100000000000001E-5</v>
      </c>
      <c r="DX361">
        <v>-4.34277E-2</v>
      </c>
      <c r="DY361">
        <v>-5.9666999999999998E-2</v>
      </c>
      <c r="DZ361">
        <v>-7.8466599999999997E-2</v>
      </c>
      <c r="EA361">
        <v>-6.4311599999999997E-2</v>
      </c>
      <c r="EB361">
        <v>-1.6189499999999999E-2</v>
      </c>
      <c r="EC361">
        <v>-1.43766E-2</v>
      </c>
      <c r="ED361">
        <v>-8.1314999999999998E-3</v>
      </c>
      <c r="EE361">
        <v>-6.1409999999999998E-3</v>
      </c>
      <c r="EF361">
        <v>8.4293000000000007E-3</v>
      </c>
      <c r="EG361">
        <v>4.3375999999999996E-3</v>
      </c>
      <c r="EH361">
        <v>6.3965999999999995E-2</v>
      </c>
      <c r="EI361">
        <v>4.6177700000000002E-2</v>
      </c>
      <c r="EJ361">
        <v>8.4753200000000001E-2</v>
      </c>
      <c r="EK361">
        <v>0.1232642</v>
      </c>
      <c r="EL361">
        <v>0.1027672</v>
      </c>
      <c r="EM361">
        <v>6.3891000000000003E-2</v>
      </c>
      <c r="EN361">
        <v>8.2299300000000006E-2</v>
      </c>
      <c r="EO361">
        <v>6.3074500000000006E-2</v>
      </c>
      <c r="EP361">
        <v>6.6522100000000001E-2</v>
      </c>
      <c r="EQ361">
        <v>-1.6496500000000001E-2</v>
      </c>
      <c r="ER361">
        <v>-5.3787700000000001E-2</v>
      </c>
      <c r="ES361">
        <v>-2.52994E-2</v>
      </c>
      <c r="ET361">
        <v>1.302E-3</v>
      </c>
      <c r="EU361">
        <v>73</v>
      </c>
      <c r="EV361">
        <v>72</v>
      </c>
      <c r="EW361">
        <v>71</v>
      </c>
      <c r="EX361">
        <v>68</v>
      </c>
      <c r="EY361">
        <v>69</v>
      </c>
      <c r="EZ361">
        <v>71</v>
      </c>
      <c r="FA361">
        <v>71</v>
      </c>
      <c r="FB361">
        <v>72</v>
      </c>
      <c r="FC361">
        <v>78</v>
      </c>
      <c r="FD361">
        <v>86</v>
      </c>
      <c r="FE361">
        <v>90</v>
      </c>
      <c r="FF361">
        <v>92</v>
      </c>
      <c r="FG361">
        <v>95</v>
      </c>
      <c r="FH361">
        <v>93</v>
      </c>
      <c r="FI361">
        <v>94</v>
      </c>
      <c r="FJ361">
        <v>93</v>
      </c>
      <c r="FK361">
        <v>91</v>
      </c>
      <c r="FL361">
        <v>90</v>
      </c>
      <c r="FM361">
        <v>86</v>
      </c>
      <c r="FN361">
        <v>82</v>
      </c>
      <c r="FO361">
        <v>78</v>
      </c>
      <c r="FP361">
        <v>77</v>
      </c>
      <c r="FQ361">
        <v>75</v>
      </c>
      <c r="FR361">
        <v>75</v>
      </c>
      <c r="FS361">
        <v>0.92666470000000001</v>
      </c>
      <c r="FT361">
        <v>4.09548E-2</v>
      </c>
      <c r="FU361">
        <v>6.9573099999999999E-2</v>
      </c>
      <c r="FV361">
        <v>4.0282400000000003E-2</v>
      </c>
    </row>
    <row r="362" spans="1:178" x14ac:dyDescent="0.3">
      <c r="A362" t="s">
        <v>226</v>
      </c>
      <c r="B362" t="s">
        <v>199</v>
      </c>
      <c r="C362" t="s">
        <v>269</v>
      </c>
      <c r="D362" s="32" t="s">
        <v>230</v>
      </c>
      <c r="E362" t="s">
        <v>219</v>
      </c>
      <c r="F362">
        <v>592</v>
      </c>
      <c r="G362">
        <v>0.74155599999999999</v>
      </c>
      <c r="H362">
        <v>0.62320140000000002</v>
      </c>
      <c r="I362">
        <v>0.63250770000000001</v>
      </c>
      <c r="J362">
        <v>0.59672029999999998</v>
      </c>
      <c r="K362">
        <v>0.61538780000000004</v>
      </c>
      <c r="L362">
        <v>0.64793089999999998</v>
      </c>
      <c r="M362">
        <v>0.75074379999999996</v>
      </c>
      <c r="N362">
        <v>0.38796520000000001</v>
      </c>
      <c r="O362">
        <v>-0.30100480000000002</v>
      </c>
      <c r="P362">
        <v>-1.0346340000000001</v>
      </c>
      <c r="Q362">
        <v>-1.6936910000000001</v>
      </c>
      <c r="R362">
        <v>-2.1248800000000001</v>
      </c>
      <c r="S362">
        <v>-2.3970289999999999</v>
      </c>
      <c r="T362">
        <v>-2.431988</v>
      </c>
      <c r="U362">
        <v>-2.1052879999999998</v>
      </c>
      <c r="V362">
        <v>-1.722817</v>
      </c>
      <c r="W362">
        <v>-0.89760229999999996</v>
      </c>
      <c r="X362">
        <v>0.1411453</v>
      </c>
      <c r="Y362">
        <v>0.82347950000000003</v>
      </c>
      <c r="Z362">
        <v>1.1436550000000001</v>
      </c>
      <c r="AA362">
        <v>1.1954880000000001</v>
      </c>
      <c r="AB362">
        <v>1.120879</v>
      </c>
      <c r="AC362">
        <v>0.98056239999999995</v>
      </c>
      <c r="AD362">
        <v>0.9427449</v>
      </c>
      <c r="AE362">
        <v>-0.2783023</v>
      </c>
      <c r="AF362">
        <v>-0.3325458</v>
      </c>
      <c r="AG362">
        <v>-0.26474009999999998</v>
      </c>
      <c r="AH362">
        <v>-0.2401372</v>
      </c>
      <c r="AI362">
        <v>-0.238839</v>
      </c>
      <c r="AJ362">
        <v>-0.22399549999999999</v>
      </c>
      <c r="AK362">
        <v>-0.1860002</v>
      </c>
      <c r="AL362">
        <v>-0.2032197</v>
      </c>
      <c r="AM362">
        <v>-0.29798000000000002</v>
      </c>
      <c r="AN362">
        <v>-0.32251299999999999</v>
      </c>
      <c r="AO362">
        <v>-0.3274705</v>
      </c>
      <c r="AP362">
        <v>-0.34303159999999999</v>
      </c>
      <c r="AQ362">
        <v>-0.28001880000000001</v>
      </c>
      <c r="AR362">
        <v>-0.22072059999999999</v>
      </c>
      <c r="AS362">
        <v>-0.20364399999999999</v>
      </c>
      <c r="AT362">
        <v>-0.24258070000000001</v>
      </c>
      <c r="AU362">
        <v>-0.31918790000000002</v>
      </c>
      <c r="AV362">
        <v>-0.2831669</v>
      </c>
      <c r="AW362">
        <v>-0.37265749999999997</v>
      </c>
      <c r="AX362">
        <v>-0.37079000000000001</v>
      </c>
      <c r="AY362">
        <v>-0.35870970000000002</v>
      </c>
      <c r="AZ362">
        <v>-0.33733269999999999</v>
      </c>
      <c r="BA362">
        <v>-0.2712599</v>
      </c>
      <c r="BB362">
        <v>-0.169123</v>
      </c>
      <c r="BC362">
        <v>-0.2116017</v>
      </c>
      <c r="BD362">
        <v>-0.25629980000000002</v>
      </c>
      <c r="BE362">
        <v>-0.2092908</v>
      </c>
      <c r="BF362">
        <v>-0.1884226</v>
      </c>
      <c r="BG362">
        <v>-0.1836498</v>
      </c>
      <c r="BH362">
        <v>-0.17207990000000001</v>
      </c>
      <c r="BI362">
        <v>-0.131273</v>
      </c>
      <c r="BJ362">
        <v>-0.1490957</v>
      </c>
      <c r="BK362">
        <v>-0.22150880000000001</v>
      </c>
      <c r="BL362">
        <v>-0.22242329999999999</v>
      </c>
      <c r="BM362">
        <v>-0.20417160000000001</v>
      </c>
      <c r="BN362">
        <v>-0.2001443</v>
      </c>
      <c r="BO362">
        <v>-0.14161270000000001</v>
      </c>
      <c r="BP362">
        <v>-0.1012764</v>
      </c>
      <c r="BQ362">
        <v>-0.1047647</v>
      </c>
      <c r="BR362">
        <v>-0.16680300000000001</v>
      </c>
      <c r="BS362">
        <v>-0.25713239999999998</v>
      </c>
      <c r="BT362">
        <v>-0.22173979999999999</v>
      </c>
      <c r="BU362">
        <v>-0.3032242</v>
      </c>
      <c r="BV362">
        <v>-0.30628729999999998</v>
      </c>
      <c r="BW362">
        <v>-0.29578880000000002</v>
      </c>
      <c r="BX362">
        <v>-0.27437299999999998</v>
      </c>
      <c r="BY362">
        <v>-0.21065410000000001</v>
      </c>
      <c r="BZ362">
        <v>-0.10134559999999999</v>
      </c>
      <c r="CA362">
        <v>-0.1654052</v>
      </c>
      <c r="CB362">
        <v>-0.20349210000000001</v>
      </c>
      <c r="CC362">
        <v>-0.17088680000000001</v>
      </c>
      <c r="CD362">
        <v>-0.1526052</v>
      </c>
      <c r="CE362">
        <v>-0.145426</v>
      </c>
      <c r="CF362">
        <v>-0.13612340000000001</v>
      </c>
      <c r="CG362">
        <v>-9.3369099999999997E-2</v>
      </c>
      <c r="CH362">
        <v>-0.1116096</v>
      </c>
      <c r="CI362">
        <v>-0.16854520000000001</v>
      </c>
      <c r="CJ362">
        <v>-0.1531015</v>
      </c>
      <c r="CK362">
        <v>-0.11877509999999999</v>
      </c>
      <c r="CL362">
        <v>-0.10118099999999999</v>
      </c>
      <c r="CM362">
        <v>-4.5753000000000002E-2</v>
      </c>
      <c r="CN362">
        <v>-1.8549699999999999E-2</v>
      </c>
      <c r="CO362">
        <v>-3.6281099999999997E-2</v>
      </c>
      <c r="CP362">
        <v>-0.1143197</v>
      </c>
      <c r="CQ362">
        <v>-0.21415290000000001</v>
      </c>
      <c r="CR362">
        <v>-0.17919560000000001</v>
      </c>
      <c r="CS362">
        <v>-0.2551349</v>
      </c>
      <c r="CT362">
        <v>-0.26161299999999998</v>
      </c>
      <c r="CU362">
        <v>-0.25220999999999999</v>
      </c>
      <c r="CV362">
        <v>-0.23076730000000001</v>
      </c>
      <c r="CW362">
        <v>-0.16867879999999999</v>
      </c>
      <c r="CX362">
        <v>-5.4403199999999999E-2</v>
      </c>
      <c r="CY362">
        <v>-0.1192086</v>
      </c>
      <c r="CZ362">
        <v>-0.1506844</v>
      </c>
      <c r="DA362">
        <v>-0.13248270000000001</v>
      </c>
      <c r="DB362">
        <v>-0.1167878</v>
      </c>
      <c r="DC362">
        <v>-0.10720209999999999</v>
      </c>
      <c r="DD362">
        <v>-0.1001668</v>
      </c>
      <c r="DE362">
        <v>-5.5465100000000003E-2</v>
      </c>
      <c r="DF362">
        <v>-7.4123499999999995E-2</v>
      </c>
      <c r="DG362">
        <v>-0.1155815</v>
      </c>
      <c r="DH362">
        <v>-8.3779699999999999E-2</v>
      </c>
      <c r="DI362">
        <v>-3.3378699999999997E-2</v>
      </c>
      <c r="DJ362">
        <v>-2.2177999999999998E-3</v>
      </c>
      <c r="DK362">
        <v>5.0106699999999997E-2</v>
      </c>
      <c r="DL362">
        <v>6.4176999999999998E-2</v>
      </c>
      <c r="DM362">
        <v>3.2202399999999999E-2</v>
      </c>
      <c r="DN362">
        <v>-6.1836299999999997E-2</v>
      </c>
      <c r="DO362">
        <v>-0.1711734</v>
      </c>
      <c r="DP362">
        <v>-0.1366513</v>
      </c>
      <c r="DQ362">
        <v>-0.2070456</v>
      </c>
      <c r="DR362">
        <v>-0.21693870000000001</v>
      </c>
      <c r="DS362">
        <v>-0.20863119999999999</v>
      </c>
      <c r="DT362">
        <v>-0.18716150000000001</v>
      </c>
      <c r="DU362">
        <v>-0.12670339999999999</v>
      </c>
      <c r="DV362">
        <v>-7.4608000000000001E-3</v>
      </c>
      <c r="DW362">
        <v>-5.2508100000000002E-2</v>
      </c>
      <c r="DX362">
        <v>-7.4438500000000005E-2</v>
      </c>
      <c r="DY362">
        <v>-7.7033400000000002E-2</v>
      </c>
      <c r="DZ362">
        <v>-6.5073099999999995E-2</v>
      </c>
      <c r="EA362">
        <v>-5.2012900000000001E-2</v>
      </c>
      <c r="EB362">
        <v>-4.8251299999999997E-2</v>
      </c>
      <c r="EC362">
        <v>-7.3789999999999999E-4</v>
      </c>
      <c r="ED362">
        <v>-1.99995E-2</v>
      </c>
      <c r="EE362">
        <v>-3.9110300000000001E-2</v>
      </c>
      <c r="EF362">
        <v>1.6310000000000002E-2</v>
      </c>
      <c r="EG362">
        <v>8.9920200000000006E-2</v>
      </c>
      <c r="EH362">
        <v>0.1406695</v>
      </c>
      <c r="EI362">
        <v>0.18851280000000001</v>
      </c>
      <c r="EJ362">
        <v>0.18362129999999999</v>
      </c>
      <c r="EK362">
        <v>0.1310818</v>
      </c>
      <c r="EL362">
        <v>1.39413E-2</v>
      </c>
      <c r="EM362">
        <v>-0.1091178</v>
      </c>
      <c r="EN362">
        <v>-7.5224200000000005E-2</v>
      </c>
      <c r="EO362">
        <v>-0.13761229999999999</v>
      </c>
      <c r="EP362">
        <v>-0.15243599999999999</v>
      </c>
      <c r="EQ362">
        <v>-0.14571039999999999</v>
      </c>
      <c r="ER362">
        <v>-0.1242018</v>
      </c>
      <c r="ES362">
        <v>-6.6097600000000006E-2</v>
      </c>
      <c r="ET362">
        <v>6.0316599999999998E-2</v>
      </c>
      <c r="EU362">
        <v>52.938420000000001</v>
      </c>
      <c r="EV362">
        <v>52.67595</v>
      </c>
      <c r="EW362">
        <v>51.545450000000002</v>
      </c>
      <c r="EX362">
        <v>51.165689999999998</v>
      </c>
      <c r="EY362">
        <v>50.759529999999998</v>
      </c>
      <c r="EZ362">
        <v>50.486800000000002</v>
      </c>
      <c r="FA362">
        <v>49.913490000000003</v>
      </c>
      <c r="FB362">
        <v>50.64076</v>
      </c>
      <c r="FC362">
        <v>55.243400000000001</v>
      </c>
      <c r="FD362">
        <v>60.665689999999998</v>
      </c>
      <c r="FE362">
        <v>65.064509999999999</v>
      </c>
      <c r="FF362">
        <v>67.934020000000004</v>
      </c>
      <c r="FG362">
        <v>68.866569999999996</v>
      </c>
      <c r="FH362">
        <v>70.225809999999996</v>
      </c>
      <c r="FI362">
        <v>70.022000000000006</v>
      </c>
      <c r="FJ362">
        <v>69.466279999999998</v>
      </c>
      <c r="FK362">
        <v>68.114369999999994</v>
      </c>
      <c r="FL362">
        <v>66.992670000000004</v>
      </c>
      <c r="FM362">
        <v>64.630499999999998</v>
      </c>
      <c r="FN362">
        <v>61.041060000000002</v>
      </c>
      <c r="FO362">
        <v>57.423749999999998</v>
      </c>
      <c r="FP362">
        <v>55.92962</v>
      </c>
      <c r="FQ362">
        <v>55.004399999999997</v>
      </c>
      <c r="FR362">
        <v>53.656889999999997</v>
      </c>
      <c r="FS362">
        <v>1.510219</v>
      </c>
      <c r="FT362">
        <v>8.8849800000000007E-2</v>
      </c>
      <c r="FU362">
        <v>8.0074999999999993E-2</v>
      </c>
      <c r="FV362">
        <v>6.5676999999999999E-2</v>
      </c>
    </row>
    <row r="363" spans="1:178" x14ac:dyDescent="0.3">
      <c r="A363" t="s">
        <v>226</v>
      </c>
      <c r="B363" t="s">
        <v>199</v>
      </c>
      <c r="C363" t="s">
        <v>269</v>
      </c>
      <c r="D363" s="32" t="s">
        <v>230</v>
      </c>
      <c r="E363" t="s">
        <v>220</v>
      </c>
      <c r="F363">
        <v>283</v>
      </c>
      <c r="G363">
        <v>0.61958239999999998</v>
      </c>
      <c r="H363">
        <v>0.57278320000000005</v>
      </c>
      <c r="I363">
        <v>0.55381760000000002</v>
      </c>
      <c r="J363">
        <v>0.5568765</v>
      </c>
      <c r="K363">
        <v>0.59717319999999996</v>
      </c>
      <c r="L363">
        <v>0.63467320000000005</v>
      </c>
      <c r="M363">
        <v>0.74885889999999999</v>
      </c>
      <c r="N363">
        <v>0.29036139999999999</v>
      </c>
      <c r="O363">
        <v>-0.42508069999999998</v>
      </c>
      <c r="P363">
        <v>-1.1607749999999999</v>
      </c>
      <c r="Q363">
        <v>-1.9375739999999999</v>
      </c>
      <c r="R363">
        <v>-2.4639920000000002</v>
      </c>
      <c r="S363">
        <v>-2.7670349999999999</v>
      </c>
      <c r="T363">
        <v>-2.7368510000000001</v>
      </c>
      <c r="U363">
        <v>-2.3640590000000001</v>
      </c>
      <c r="V363">
        <v>-1.9850289999999999</v>
      </c>
      <c r="W363">
        <v>-1.2637510000000001</v>
      </c>
      <c r="X363">
        <v>-0.2221581</v>
      </c>
      <c r="Y363">
        <v>0.56838449999999996</v>
      </c>
      <c r="Z363">
        <v>1.0011429999999999</v>
      </c>
      <c r="AA363">
        <v>1.0632140000000001</v>
      </c>
      <c r="AB363">
        <v>1.0535749999999999</v>
      </c>
      <c r="AC363">
        <v>0.90667569999999997</v>
      </c>
      <c r="AD363">
        <v>0.80171420000000004</v>
      </c>
      <c r="AE363">
        <v>-0.50316360000000004</v>
      </c>
      <c r="AF363">
        <v>-0.3293625</v>
      </c>
      <c r="AG363">
        <v>-0.24121960000000001</v>
      </c>
      <c r="AH363">
        <v>-0.21155660000000001</v>
      </c>
      <c r="AI363">
        <v>-0.2096211</v>
      </c>
      <c r="AJ363">
        <v>-0.24596660000000001</v>
      </c>
      <c r="AK363">
        <v>-0.1988451</v>
      </c>
      <c r="AL363">
        <v>-0.28317930000000002</v>
      </c>
      <c r="AM363">
        <v>-0.39808080000000001</v>
      </c>
      <c r="AN363">
        <v>-0.47886479999999998</v>
      </c>
      <c r="AO363">
        <v>-0.55497439999999998</v>
      </c>
      <c r="AP363">
        <v>-0.60806629999999995</v>
      </c>
      <c r="AQ363">
        <v>-0.53412939999999998</v>
      </c>
      <c r="AR363">
        <v>-0.4243383</v>
      </c>
      <c r="AS363">
        <v>-0.34854479999999999</v>
      </c>
      <c r="AT363">
        <v>-0.3609617</v>
      </c>
      <c r="AU363">
        <v>-0.51827619999999996</v>
      </c>
      <c r="AV363">
        <v>-0.54059760000000001</v>
      </c>
      <c r="AW363">
        <v>-0.58800980000000003</v>
      </c>
      <c r="AX363">
        <v>-0.51824780000000004</v>
      </c>
      <c r="AY363">
        <v>-0.50204150000000003</v>
      </c>
      <c r="AZ363">
        <v>-0.49907499999999999</v>
      </c>
      <c r="BA363">
        <v>-0.46438550000000001</v>
      </c>
      <c r="BB363">
        <v>-0.32399060000000002</v>
      </c>
      <c r="BC363">
        <v>-0.38972410000000002</v>
      </c>
      <c r="BD363">
        <v>-0.25934629999999997</v>
      </c>
      <c r="BE363">
        <v>-0.1843883</v>
      </c>
      <c r="BF363">
        <v>-0.1566688</v>
      </c>
      <c r="BG363">
        <v>-0.14790809999999999</v>
      </c>
      <c r="BH363">
        <v>-0.17341039999999999</v>
      </c>
      <c r="BI363">
        <v>-0.12147760000000001</v>
      </c>
      <c r="BJ363">
        <v>-0.19580629999999999</v>
      </c>
      <c r="BK363">
        <v>-0.279165</v>
      </c>
      <c r="BL363">
        <v>-0.303562</v>
      </c>
      <c r="BM363">
        <v>-0.32777329999999999</v>
      </c>
      <c r="BN363">
        <v>-0.35739120000000002</v>
      </c>
      <c r="BO363">
        <v>-0.2884061</v>
      </c>
      <c r="BP363">
        <v>-0.20909269999999999</v>
      </c>
      <c r="BQ363">
        <v>-0.1724117</v>
      </c>
      <c r="BR363">
        <v>-0.22484380000000001</v>
      </c>
      <c r="BS363">
        <v>-0.41231770000000001</v>
      </c>
      <c r="BT363">
        <v>-0.42874570000000001</v>
      </c>
      <c r="BU363">
        <v>-0.46300449999999999</v>
      </c>
      <c r="BV363">
        <v>-0.39533269999999998</v>
      </c>
      <c r="BW363">
        <v>-0.38037199999999999</v>
      </c>
      <c r="BX363">
        <v>-0.3784304</v>
      </c>
      <c r="BY363">
        <v>-0.3507497</v>
      </c>
      <c r="BZ363">
        <v>-0.23575860000000001</v>
      </c>
      <c r="CA363">
        <v>-0.31115619999999999</v>
      </c>
      <c r="CB363">
        <v>-0.21085319999999999</v>
      </c>
      <c r="CC363">
        <v>-0.14502709999999999</v>
      </c>
      <c r="CD363">
        <v>-0.1186538</v>
      </c>
      <c r="CE363">
        <v>-0.1051658</v>
      </c>
      <c r="CF363">
        <v>-0.1231583</v>
      </c>
      <c r="CG363">
        <v>-6.7892999999999995E-2</v>
      </c>
      <c r="CH363">
        <v>-0.135292</v>
      </c>
      <c r="CI363">
        <v>-0.19680420000000001</v>
      </c>
      <c r="CJ363">
        <v>-0.1821478</v>
      </c>
      <c r="CK363">
        <v>-0.17041439999999999</v>
      </c>
      <c r="CL363">
        <v>-0.18377450000000001</v>
      </c>
      <c r="CM363">
        <v>-0.1182189</v>
      </c>
      <c r="CN363">
        <v>-6.0014199999999997E-2</v>
      </c>
      <c r="CO363">
        <v>-5.0422399999999999E-2</v>
      </c>
      <c r="CP363">
        <v>-0.13056899999999999</v>
      </c>
      <c r="CQ363">
        <v>-0.33893109999999999</v>
      </c>
      <c r="CR363">
        <v>-0.35127740000000002</v>
      </c>
      <c r="CS363">
        <v>-0.37642609999999999</v>
      </c>
      <c r="CT363">
        <v>-0.31020199999999998</v>
      </c>
      <c r="CU363">
        <v>-0.29610419999999998</v>
      </c>
      <c r="CV363">
        <v>-0.29487239999999998</v>
      </c>
      <c r="CW363">
        <v>-0.27204590000000001</v>
      </c>
      <c r="CX363">
        <v>-0.17464940000000001</v>
      </c>
      <c r="CY363">
        <v>-0.2325883</v>
      </c>
      <c r="CZ363">
        <v>-0.16236020000000001</v>
      </c>
      <c r="DA363">
        <v>-0.10566589999999999</v>
      </c>
      <c r="DB363">
        <v>-8.0638699999999994E-2</v>
      </c>
      <c r="DC363">
        <v>-6.24235E-2</v>
      </c>
      <c r="DD363">
        <v>-7.2906100000000001E-2</v>
      </c>
      <c r="DE363" s="74">
        <v>-1.43085E-2</v>
      </c>
      <c r="DF363" s="74">
        <v>-7.4777700000000003E-2</v>
      </c>
      <c r="DG363" s="74">
        <v>-0.1144435</v>
      </c>
      <c r="DH363">
        <v>-6.0733599999999999E-2</v>
      </c>
      <c r="DI363">
        <v>-1.3055600000000001E-2</v>
      </c>
      <c r="DJ363">
        <v>-1.01577E-2</v>
      </c>
      <c r="DK363">
        <v>5.1968300000000002E-2</v>
      </c>
      <c r="DL363">
        <v>8.9064199999999996E-2</v>
      </c>
      <c r="DM363">
        <v>7.15668E-2</v>
      </c>
      <c r="DN363">
        <v>-3.6294199999999999E-2</v>
      </c>
      <c r="DO363">
        <v>-0.26554450000000002</v>
      </c>
      <c r="DP363">
        <v>-0.27380919999999997</v>
      </c>
      <c r="DQ363">
        <v>-0.28984769999999999</v>
      </c>
      <c r="DR363">
        <v>-0.2250713</v>
      </c>
      <c r="DS363">
        <v>-0.21183630000000001</v>
      </c>
      <c r="DT363">
        <v>-0.21131440000000001</v>
      </c>
      <c r="DU363">
        <v>-0.19334200000000001</v>
      </c>
      <c r="DV363">
        <v>-0.11354019999999999</v>
      </c>
      <c r="DW363">
        <v>-0.1191488</v>
      </c>
      <c r="DX363">
        <v>-9.2343900000000007E-2</v>
      </c>
      <c r="DY363">
        <v>-4.8834599999999999E-2</v>
      </c>
      <c r="DZ363">
        <v>-2.5751E-2</v>
      </c>
      <c r="EA363">
        <v>-7.1040000000000003E-4</v>
      </c>
      <c r="EB363">
        <v>-3.5E-4</v>
      </c>
      <c r="EC363">
        <v>6.3059000000000004E-2</v>
      </c>
      <c r="ED363">
        <v>1.25954E-2</v>
      </c>
      <c r="EE363">
        <v>4.4723000000000002E-3</v>
      </c>
      <c r="EF363">
        <v>0.1145692</v>
      </c>
      <c r="EG363">
        <v>0.21414549999999999</v>
      </c>
      <c r="EH363">
        <v>0.24051739999999999</v>
      </c>
      <c r="EI363">
        <v>0.2976916</v>
      </c>
      <c r="EJ363">
        <v>0.30430980000000002</v>
      </c>
      <c r="EK363">
        <v>0.2477</v>
      </c>
      <c r="EL363">
        <v>9.9823700000000001E-2</v>
      </c>
      <c r="EM363">
        <v>-0.1595859</v>
      </c>
      <c r="EN363">
        <v>-0.1619574</v>
      </c>
      <c r="EO363">
        <v>-0.1648424</v>
      </c>
      <c r="EP363">
        <v>-0.1021562</v>
      </c>
      <c r="EQ363">
        <v>-9.0166899999999994E-2</v>
      </c>
      <c r="ER363">
        <v>-9.0669799999999995E-2</v>
      </c>
      <c r="ES363">
        <v>-7.9706200000000005E-2</v>
      </c>
      <c r="ET363">
        <v>-2.5308299999999999E-2</v>
      </c>
      <c r="EU363">
        <v>55.863639999999997</v>
      </c>
      <c r="EV363">
        <v>55.545459999999999</v>
      </c>
      <c r="EW363">
        <v>55</v>
      </c>
      <c r="EX363">
        <v>54.954540000000001</v>
      </c>
      <c r="EY363">
        <v>54.409089999999999</v>
      </c>
      <c r="EZ363">
        <v>54.136360000000003</v>
      </c>
      <c r="FA363">
        <v>53.590910000000001</v>
      </c>
      <c r="FB363">
        <v>54.318179999999998</v>
      </c>
      <c r="FC363">
        <v>57.5</v>
      </c>
      <c r="FD363">
        <v>61.863639999999997</v>
      </c>
      <c r="FE363">
        <v>65.454539999999994</v>
      </c>
      <c r="FF363">
        <v>68.045460000000006</v>
      </c>
      <c r="FG363">
        <v>68.727270000000004</v>
      </c>
      <c r="FH363">
        <v>69</v>
      </c>
      <c r="FI363">
        <v>68.545460000000006</v>
      </c>
      <c r="FJ363">
        <v>68.045460000000006</v>
      </c>
      <c r="FK363">
        <v>67</v>
      </c>
      <c r="FL363">
        <v>66.045460000000006</v>
      </c>
      <c r="FM363">
        <v>64.045460000000006</v>
      </c>
      <c r="FN363">
        <v>60.818179999999998</v>
      </c>
      <c r="FO363">
        <v>58.454540000000001</v>
      </c>
      <c r="FP363">
        <v>57.545459999999999</v>
      </c>
      <c r="FQ363">
        <v>56.954540000000001</v>
      </c>
      <c r="FR363">
        <v>56.136360000000003</v>
      </c>
      <c r="FS363">
        <v>2.5784739999999999</v>
      </c>
      <c r="FT363">
        <v>0.161637</v>
      </c>
      <c r="FU363">
        <v>0.15161620000000001</v>
      </c>
      <c r="FV363">
        <v>8.3371000000000001E-2</v>
      </c>
    </row>
    <row r="364" spans="1:178" x14ac:dyDescent="0.3">
      <c r="A364" t="s">
        <v>226</v>
      </c>
      <c r="B364" t="s">
        <v>199</v>
      </c>
      <c r="C364" t="s">
        <v>269</v>
      </c>
      <c r="D364" s="32" t="s">
        <v>230</v>
      </c>
      <c r="E364" t="s">
        <v>221</v>
      </c>
      <c r="F364">
        <v>309</v>
      </c>
      <c r="G364">
        <v>0.81449499999999997</v>
      </c>
      <c r="H364">
        <v>0.63966210000000001</v>
      </c>
      <c r="I364">
        <v>0.68336050000000004</v>
      </c>
      <c r="J364">
        <v>0.62468489999999999</v>
      </c>
      <c r="K364">
        <v>0.62834270000000003</v>
      </c>
      <c r="L364">
        <v>0.65176769999999995</v>
      </c>
      <c r="M364">
        <v>0.71952210000000005</v>
      </c>
      <c r="N364">
        <v>0.46097389999999999</v>
      </c>
      <c r="O364">
        <v>-0.1625876</v>
      </c>
      <c r="P364">
        <v>-0.8663149</v>
      </c>
      <c r="Q364">
        <v>-1.447011</v>
      </c>
      <c r="R364">
        <v>-1.8037890000000001</v>
      </c>
      <c r="S364">
        <v>-2.0577869999999998</v>
      </c>
      <c r="T364">
        <v>-2.1633619999999998</v>
      </c>
      <c r="U364">
        <v>-1.8734569999999999</v>
      </c>
      <c r="V364">
        <v>-1.512405</v>
      </c>
      <c r="W364">
        <v>-0.64577459999999998</v>
      </c>
      <c r="X364">
        <v>0.37731730000000002</v>
      </c>
      <c r="Y364">
        <v>0.99283049999999995</v>
      </c>
      <c r="Z364">
        <v>1.247932</v>
      </c>
      <c r="AA364">
        <v>1.3110569999999999</v>
      </c>
      <c r="AB364">
        <v>1.194394</v>
      </c>
      <c r="AC364">
        <v>1.047131</v>
      </c>
      <c r="AD364">
        <v>1.052195</v>
      </c>
      <c r="AE364">
        <v>-0.21727399999999999</v>
      </c>
      <c r="AF364">
        <v>-0.4247225</v>
      </c>
      <c r="AG364">
        <v>-0.32399040000000001</v>
      </c>
      <c r="AH364">
        <v>-0.2941684</v>
      </c>
      <c r="AI364">
        <v>-0.29999290000000001</v>
      </c>
      <c r="AJ364">
        <v>-0.27158779999999999</v>
      </c>
      <c r="AK364">
        <v>-0.26225880000000001</v>
      </c>
      <c r="AL364">
        <v>-0.1878087</v>
      </c>
      <c r="AM364">
        <v>-0.23927490000000001</v>
      </c>
      <c r="AN364">
        <v>-0.22273899999999999</v>
      </c>
      <c r="AO364">
        <v>-0.19601579999999999</v>
      </c>
      <c r="AP364">
        <v>-0.1910974</v>
      </c>
      <c r="AQ364">
        <v>-0.13197049999999999</v>
      </c>
      <c r="AR364">
        <v>-0.13014029999999999</v>
      </c>
      <c r="AS364">
        <v>-0.14596999999999999</v>
      </c>
      <c r="AT364">
        <v>-0.2094288</v>
      </c>
      <c r="AU364">
        <v>-0.2403595</v>
      </c>
      <c r="AV364">
        <v>-0.1819421</v>
      </c>
      <c r="AW364">
        <v>-0.30459409999999998</v>
      </c>
      <c r="AX364">
        <v>-0.34240300000000001</v>
      </c>
      <c r="AY364">
        <v>-0.31071769999999999</v>
      </c>
      <c r="AZ364">
        <v>-0.27664850000000002</v>
      </c>
      <c r="BA364">
        <v>-0.19739780000000001</v>
      </c>
      <c r="BB364">
        <v>-0.12714</v>
      </c>
      <c r="BC364">
        <v>-0.13466410000000001</v>
      </c>
      <c r="BD364">
        <v>-0.30035909999999999</v>
      </c>
      <c r="BE364">
        <v>-0.2425032</v>
      </c>
      <c r="BF364">
        <v>-0.2215461</v>
      </c>
      <c r="BG364">
        <v>-0.22283900000000001</v>
      </c>
      <c r="BH364">
        <v>-0.19907230000000001</v>
      </c>
      <c r="BI364">
        <v>-0.19113289999999999</v>
      </c>
      <c r="BJ364">
        <v>-0.12723870000000001</v>
      </c>
      <c r="BK364">
        <v>-0.1514625</v>
      </c>
      <c r="BL364">
        <v>-0.1183825</v>
      </c>
      <c r="BM364">
        <v>-7.6375100000000001E-2</v>
      </c>
      <c r="BN364">
        <v>-4.3989300000000002E-2</v>
      </c>
      <c r="BO364">
        <v>8.3691000000000008E-3</v>
      </c>
      <c r="BP364">
        <v>-3.7902000000000001E-3</v>
      </c>
      <c r="BQ364">
        <v>-3.5478999999999997E-2</v>
      </c>
      <c r="BR364">
        <v>-0.1207039</v>
      </c>
      <c r="BS364">
        <v>-0.16616010000000001</v>
      </c>
      <c r="BT364">
        <v>-0.1121399</v>
      </c>
      <c r="BU364">
        <v>-0.22524710000000001</v>
      </c>
      <c r="BV364">
        <v>-0.26811040000000003</v>
      </c>
      <c r="BW364">
        <v>-0.24084990000000001</v>
      </c>
      <c r="BX364">
        <v>-0.2073015</v>
      </c>
      <c r="BY364">
        <v>-0.13010070000000001</v>
      </c>
      <c r="BZ364">
        <v>-2.7257900000000002E-2</v>
      </c>
      <c r="CA364">
        <v>-7.7448799999999998E-2</v>
      </c>
      <c r="CB364">
        <v>-0.21422550000000001</v>
      </c>
      <c r="CC364">
        <v>-0.18606529999999999</v>
      </c>
      <c r="CD364">
        <v>-0.17124809999999999</v>
      </c>
      <c r="CE364">
        <v>-0.16940250000000001</v>
      </c>
      <c r="CF364">
        <v>-0.14884839999999999</v>
      </c>
      <c r="CG364">
        <v>-0.14187140000000001</v>
      </c>
      <c r="CH364">
        <v>-8.5288000000000003E-2</v>
      </c>
      <c r="CI364">
        <v>-9.0643799999999997E-2</v>
      </c>
      <c r="CJ364">
        <v>-4.6105599999999997E-2</v>
      </c>
      <c r="CK364">
        <v>6.4875999999999996E-3</v>
      </c>
      <c r="CL364">
        <v>5.7897299999999999E-2</v>
      </c>
      <c r="CM364">
        <v>0.10556790000000001</v>
      </c>
      <c r="CN364">
        <v>8.3719500000000002E-2</v>
      </c>
      <c r="CO364">
        <v>4.1046699999999998E-2</v>
      </c>
      <c r="CP364">
        <v>-5.9253300000000002E-2</v>
      </c>
      <c r="CQ364">
        <v>-0.11476980000000001</v>
      </c>
      <c r="CR364">
        <v>-6.3795099999999993E-2</v>
      </c>
      <c r="CS364">
        <v>-0.17029150000000001</v>
      </c>
      <c r="CT364">
        <v>-0.2166555</v>
      </c>
      <c r="CU364">
        <v>-0.19245960000000001</v>
      </c>
      <c r="CV364">
        <v>-0.159272</v>
      </c>
      <c r="CW364">
        <v>-8.3490999999999996E-2</v>
      </c>
      <c r="CX364">
        <v>4.1920199999999998E-2</v>
      </c>
      <c r="CY364">
        <v>-2.0233399999999999E-2</v>
      </c>
      <c r="CZ364">
        <v>-0.12809180000000001</v>
      </c>
      <c r="DA364">
        <v>-0.12962750000000001</v>
      </c>
      <c r="DB364">
        <v>-0.1209501</v>
      </c>
      <c r="DC364">
        <v>-0.1159659</v>
      </c>
      <c r="DD364">
        <v>-9.8624400000000001E-2</v>
      </c>
      <c r="DE364">
        <v>-9.2609800000000006E-2</v>
      </c>
      <c r="DF364">
        <v>-4.3337399999999998E-2</v>
      </c>
      <c r="DG364">
        <v>-2.98252E-2</v>
      </c>
      <c r="DH364">
        <v>2.6171400000000001E-2</v>
      </c>
      <c r="DI364">
        <v>8.9350399999999996E-2</v>
      </c>
      <c r="DJ364">
        <v>0.15978400000000001</v>
      </c>
      <c r="DK364">
        <v>0.20276669999999999</v>
      </c>
      <c r="DL364">
        <v>0.1712292</v>
      </c>
      <c r="DM364">
        <v>0.1175725</v>
      </c>
      <c r="DN364">
        <v>2.1971999999999998E-3</v>
      </c>
      <c r="DO364">
        <v>-6.3379500000000005E-2</v>
      </c>
      <c r="DP364">
        <v>-1.54503E-2</v>
      </c>
      <c r="DQ364">
        <v>-0.11533599999999999</v>
      </c>
      <c r="DR364">
        <v>-0.1652006</v>
      </c>
      <c r="DS364">
        <v>-0.14406930000000001</v>
      </c>
      <c r="DT364">
        <v>-0.11124240000000001</v>
      </c>
      <c r="DU364">
        <v>-3.6881200000000003E-2</v>
      </c>
      <c r="DV364">
        <v>0.11109819999999999</v>
      </c>
      <c r="DW364">
        <v>6.2376399999999999E-2</v>
      </c>
      <c r="DX364">
        <v>-3.7285E-3</v>
      </c>
      <c r="DY364">
        <v>-4.8140200000000001E-2</v>
      </c>
      <c r="DZ364">
        <v>-4.8327799999999997E-2</v>
      </c>
      <c r="EA364">
        <v>-3.8811999999999999E-2</v>
      </c>
      <c r="EB364">
        <v>-2.6108900000000001E-2</v>
      </c>
      <c r="EC364">
        <v>-2.1484E-2</v>
      </c>
      <c r="ED364">
        <v>1.7232600000000001E-2</v>
      </c>
      <c r="EE364">
        <v>5.7987200000000003E-2</v>
      </c>
      <c r="EF364">
        <v>0.1305279</v>
      </c>
      <c r="EG364">
        <v>0.20899100000000001</v>
      </c>
      <c r="EH364">
        <v>0.3068921</v>
      </c>
      <c r="EI364">
        <v>0.34310639999999998</v>
      </c>
      <c r="EJ364">
        <v>0.29757929999999999</v>
      </c>
      <c r="EK364">
        <v>0.2280635</v>
      </c>
      <c r="EL364">
        <v>9.0922100000000006E-2</v>
      </c>
      <c r="EM364">
        <v>1.08199E-2</v>
      </c>
      <c r="EN364">
        <v>5.4351799999999999E-2</v>
      </c>
      <c r="EO364">
        <v>-3.5989E-2</v>
      </c>
      <c r="EP364">
        <v>-9.0908000000000003E-2</v>
      </c>
      <c r="EQ364">
        <v>-7.4201400000000001E-2</v>
      </c>
      <c r="ER364">
        <v>-4.1895399999999999E-2</v>
      </c>
      <c r="ES364">
        <v>3.0415899999999999E-2</v>
      </c>
      <c r="ET364">
        <v>0.21098030000000001</v>
      </c>
      <c r="EU364">
        <v>51.090910000000001</v>
      </c>
      <c r="EV364">
        <v>50.863639999999997</v>
      </c>
      <c r="EW364">
        <v>49.363639999999997</v>
      </c>
      <c r="EX364">
        <v>48.772730000000003</v>
      </c>
      <c r="EY364">
        <v>48.454540000000001</v>
      </c>
      <c r="EZ364">
        <v>48.181820000000002</v>
      </c>
      <c r="FA364">
        <v>47.590910000000001</v>
      </c>
      <c r="FB364">
        <v>48.318179999999998</v>
      </c>
      <c r="FC364">
        <v>53.818179999999998</v>
      </c>
      <c r="FD364">
        <v>59.909089999999999</v>
      </c>
      <c r="FE364">
        <v>64.818179999999998</v>
      </c>
      <c r="FF364">
        <v>67.863640000000004</v>
      </c>
      <c r="FG364">
        <v>68.954539999999994</v>
      </c>
      <c r="FH364">
        <v>71</v>
      </c>
      <c r="FI364">
        <v>70.954539999999994</v>
      </c>
      <c r="FJ364">
        <v>70.363640000000004</v>
      </c>
      <c r="FK364">
        <v>68.818179999999998</v>
      </c>
      <c r="FL364">
        <v>67.590909999999994</v>
      </c>
      <c r="FM364">
        <v>65</v>
      </c>
      <c r="FN364">
        <v>61.181820000000002</v>
      </c>
      <c r="FO364">
        <v>56.772730000000003</v>
      </c>
      <c r="FP364">
        <v>54.909089999999999</v>
      </c>
      <c r="FQ364">
        <v>53.772730000000003</v>
      </c>
      <c r="FR364">
        <v>52.090910000000001</v>
      </c>
      <c r="FS364">
        <v>1.749841</v>
      </c>
      <c r="FT364">
        <v>9.2533400000000002E-2</v>
      </c>
      <c r="FU364">
        <v>8.8658699999999993E-2</v>
      </c>
      <c r="FV364">
        <v>8.9377499999999999E-2</v>
      </c>
    </row>
    <row r="365" spans="1:178" x14ac:dyDescent="0.3">
      <c r="A365" t="s">
        <v>226</v>
      </c>
      <c r="B365" t="s">
        <v>199</v>
      </c>
      <c r="C365" t="s">
        <v>269</v>
      </c>
      <c r="D365" s="32" t="s">
        <v>231</v>
      </c>
      <c r="E365" t="s">
        <v>219</v>
      </c>
      <c r="F365">
        <v>613</v>
      </c>
      <c r="G365">
        <v>1.064149</v>
      </c>
      <c r="H365">
        <v>0.9487582</v>
      </c>
      <c r="I365">
        <v>0.87329909999999999</v>
      </c>
      <c r="J365">
        <v>0.80073309999999998</v>
      </c>
      <c r="K365">
        <v>0.78873530000000003</v>
      </c>
      <c r="L365">
        <v>0.86017719999999998</v>
      </c>
      <c r="M365">
        <v>0.9627019</v>
      </c>
      <c r="N365">
        <v>0.71294089999999999</v>
      </c>
      <c r="O365">
        <v>6.7507899999999996E-2</v>
      </c>
      <c r="P365">
        <v>-0.73177519999999996</v>
      </c>
      <c r="Q365">
        <v>-1.390692</v>
      </c>
      <c r="R365">
        <v>-1.5636509999999999</v>
      </c>
      <c r="S365">
        <v>-1.537102</v>
      </c>
      <c r="T365">
        <v>-1.2960449999999999</v>
      </c>
      <c r="U365">
        <v>-0.81521259999999995</v>
      </c>
      <c r="V365">
        <v>-0.1557934</v>
      </c>
      <c r="W365">
        <v>0.59933369999999997</v>
      </c>
      <c r="X365">
        <v>1.5298320000000001</v>
      </c>
      <c r="Y365">
        <v>2.030872</v>
      </c>
      <c r="Z365">
        <v>2.1249750000000001</v>
      </c>
      <c r="AA365">
        <v>2.0201829999999998</v>
      </c>
      <c r="AB365">
        <v>1.80426</v>
      </c>
      <c r="AC365">
        <v>1.618843</v>
      </c>
      <c r="AD365">
        <v>1.3274820000000001</v>
      </c>
      <c r="AE365">
        <v>-0.29986829999999998</v>
      </c>
      <c r="AF365">
        <v>-0.2271792</v>
      </c>
      <c r="AG365">
        <v>-0.20304469999999999</v>
      </c>
      <c r="AH365">
        <v>-0.2404666</v>
      </c>
      <c r="AI365">
        <v>-0.21466370000000001</v>
      </c>
      <c r="AJ365">
        <v>-0.1069819</v>
      </c>
      <c r="AK365">
        <v>-9.27061E-2</v>
      </c>
      <c r="AL365">
        <v>-0.1354446</v>
      </c>
      <c r="AM365">
        <v>-0.18992719999999999</v>
      </c>
      <c r="AN365">
        <v>-0.1267943</v>
      </c>
      <c r="AO365">
        <v>-0.15627550000000001</v>
      </c>
      <c r="AP365">
        <v>-4.1501099999999999E-2</v>
      </c>
      <c r="AQ365">
        <v>3.2357200000000003E-2</v>
      </c>
      <c r="AR365">
        <v>8.1931400000000001E-2</v>
      </c>
      <c r="AS365">
        <v>0.157054</v>
      </c>
      <c r="AT365">
        <v>0.14299410000000001</v>
      </c>
      <c r="AU365">
        <v>6.9452299999999995E-2</v>
      </c>
      <c r="AV365">
        <v>-3.4195999999999997E-2</v>
      </c>
      <c r="AW365">
        <v>-0.1221453</v>
      </c>
      <c r="AX365">
        <v>-0.18631500000000001</v>
      </c>
      <c r="AY365">
        <v>-0.18622540000000001</v>
      </c>
      <c r="AZ365">
        <v>-0.2645595</v>
      </c>
      <c r="BA365">
        <v>-0.22247620000000001</v>
      </c>
      <c r="BB365">
        <v>-0.17395730000000001</v>
      </c>
      <c r="BC365">
        <v>-0.2168302</v>
      </c>
      <c r="BD365">
        <v>-0.16129640000000001</v>
      </c>
      <c r="BE365">
        <v>-0.14426149999999999</v>
      </c>
      <c r="BF365">
        <v>-0.18074409999999999</v>
      </c>
      <c r="BG365">
        <v>-0.15620390000000001</v>
      </c>
      <c r="BH365">
        <v>-4.9282800000000002E-2</v>
      </c>
      <c r="BI365">
        <v>-4.0069800000000003E-2</v>
      </c>
      <c r="BJ365">
        <v>-7.4400400000000005E-2</v>
      </c>
      <c r="BK365">
        <v>-0.1095546</v>
      </c>
      <c r="BL365">
        <v>-2.90896E-2</v>
      </c>
      <c r="BM365">
        <v>-4.4807899999999998E-2</v>
      </c>
      <c r="BN365">
        <v>7.1585300000000004E-2</v>
      </c>
      <c r="BO365">
        <v>0.1401568</v>
      </c>
      <c r="BP365">
        <v>0.18756020000000001</v>
      </c>
      <c r="BQ365">
        <v>0.25691459999999999</v>
      </c>
      <c r="BR365">
        <v>0.2263695</v>
      </c>
      <c r="BS365">
        <v>0.14917159999999999</v>
      </c>
      <c r="BT365">
        <v>4.8139800000000003E-2</v>
      </c>
      <c r="BU365">
        <v>-4.5346499999999998E-2</v>
      </c>
      <c r="BV365">
        <v>-0.10731830000000001</v>
      </c>
      <c r="BW365">
        <v>-0.1074104</v>
      </c>
      <c r="BX365">
        <v>-0.1877846</v>
      </c>
      <c r="BY365">
        <v>-0.15120459999999999</v>
      </c>
      <c r="BZ365">
        <v>-9.5744999999999997E-2</v>
      </c>
      <c r="CA365">
        <v>-0.15931819999999999</v>
      </c>
      <c r="CB365">
        <v>-0.1156663</v>
      </c>
      <c r="CC365">
        <v>-0.1035485</v>
      </c>
      <c r="CD365">
        <v>-0.13938059999999999</v>
      </c>
      <c r="CE365">
        <v>-0.11571480000000001</v>
      </c>
      <c r="CF365">
        <v>-9.3206000000000001E-3</v>
      </c>
      <c r="CG365">
        <v>-3.6140999999999999E-3</v>
      </c>
      <c r="CH365">
        <v>-3.2121400000000001E-2</v>
      </c>
      <c r="CI365">
        <v>-5.3888800000000001E-2</v>
      </c>
      <c r="CJ365">
        <v>3.8580400000000001E-2</v>
      </c>
      <c r="CK365">
        <v>3.2394300000000001E-2</v>
      </c>
      <c r="CL365">
        <v>0.14990870000000001</v>
      </c>
      <c r="CM365">
        <v>0.2148185</v>
      </c>
      <c r="CN365">
        <v>0.26071830000000001</v>
      </c>
      <c r="CO365">
        <v>0.32607770000000003</v>
      </c>
      <c r="CP365">
        <v>0.28411500000000001</v>
      </c>
      <c r="CQ365">
        <v>0.20438500000000001</v>
      </c>
      <c r="CR365">
        <v>0.10516540000000001</v>
      </c>
      <c r="CS365">
        <v>7.8442000000000008E-3</v>
      </c>
      <c r="CT365">
        <v>-5.2605399999999997E-2</v>
      </c>
      <c r="CU365">
        <v>-5.2823299999999997E-2</v>
      </c>
      <c r="CV365">
        <v>-0.13461049999999999</v>
      </c>
      <c r="CW365">
        <v>-0.10184219999999999</v>
      </c>
      <c r="CX365">
        <v>-4.1575399999999998E-2</v>
      </c>
      <c r="CY365">
        <v>-0.1018062</v>
      </c>
      <c r="CZ365">
        <v>-7.0036100000000004E-2</v>
      </c>
      <c r="DA365">
        <v>-6.28354E-2</v>
      </c>
      <c r="DB365">
        <v>-9.8017000000000007E-2</v>
      </c>
      <c r="DC365">
        <v>-7.5225799999999995E-2</v>
      </c>
      <c r="DD365">
        <v>3.0641600000000001E-2</v>
      </c>
      <c r="DE365">
        <v>3.2841599999999999E-2</v>
      </c>
      <c r="DF365">
        <v>1.0157599999999999E-2</v>
      </c>
      <c r="DG365">
        <v>1.7771E-3</v>
      </c>
      <c r="DH365">
        <v>0.10625030000000001</v>
      </c>
      <c r="DI365">
        <v>0.1095965</v>
      </c>
      <c r="DJ365">
        <v>0.22823199999999999</v>
      </c>
      <c r="DK365">
        <v>0.28948020000000002</v>
      </c>
      <c r="DL365">
        <v>0.33387650000000002</v>
      </c>
      <c r="DM365">
        <v>0.3952408</v>
      </c>
      <c r="DN365">
        <v>0.34186050000000001</v>
      </c>
      <c r="DO365">
        <v>0.25959840000000001</v>
      </c>
      <c r="DP365">
        <v>0.1621909</v>
      </c>
      <c r="DQ365">
        <v>6.1034900000000003E-2</v>
      </c>
      <c r="DR365">
        <v>2.1075E-3</v>
      </c>
      <c r="DS365">
        <v>1.7638E-3</v>
      </c>
      <c r="DT365">
        <v>-8.1436499999999995E-2</v>
      </c>
      <c r="DU365">
        <v>-5.2479699999999997E-2</v>
      </c>
      <c r="DV365" s="74">
        <v>1.25942E-2</v>
      </c>
      <c r="DW365" s="74">
        <v>-1.8768099999999999E-2</v>
      </c>
      <c r="DX365">
        <v>-4.1533999999999998E-3</v>
      </c>
      <c r="DY365">
        <v>-4.0523E-3</v>
      </c>
      <c r="DZ365">
        <v>-3.8294599999999998E-2</v>
      </c>
      <c r="EA365">
        <v>-1.6766E-2</v>
      </c>
      <c r="EB365">
        <v>8.8340699999999994E-2</v>
      </c>
      <c r="EC365">
        <v>8.5477800000000007E-2</v>
      </c>
      <c r="ED365">
        <v>7.1201799999999996E-2</v>
      </c>
      <c r="EE365">
        <v>8.2149700000000006E-2</v>
      </c>
      <c r="EF365">
        <v>0.2039551</v>
      </c>
      <c r="EG365">
        <v>0.22106410000000001</v>
      </c>
      <c r="EH365">
        <v>0.34131840000000002</v>
      </c>
      <c r="EI365">
        <v>0.39727980000000002</v>
      </c>
      <c r="EJ365">
        <v>0.43950529999999999</v>
      </c>
      <c r="EK365">
        <v>0.49510150000000003</v>
      </c>
      <c r="EL365">
        <v>0.4252359</v>
      </c>
      <c r="EM365">
        <v>0.3393178</v>
      </c>
      <c r="EN365">
        <v>0.24452670000000001</v>
      </c>
      <c r="EO365">
        <v>0.13783380000000001</v>
      </c>
      <c r="EP365">
        <v>8.1104200000000001E-2</v>
      </c>
      <c r="EQ365">
        <v>8.0578800000000006E-2</v>
      </c>
      <c r="ER365">
        <v>-4.6614999999999998E-3</v>
      </c>
      <c r="ES365">
        <v>1.8791800000000001E-2</v>
      </c>
      <c r="ET365">
        <v>9.0806499999999998E-2</v>
      </c>
      <c r="EU365">
        <v>63.104109999999999</v>
      </c>
      <c r="EV365">
        <v>62.271259999999998</v>
      </c>
      <c r="EW365">
        <v>61.284460000000003</v>
      </c>
      <c r="EX365">
        <v>61.15249</v>
      </c>
      <c r="EY365">
        <v>60.170090000000002</v>
      </c>
      <c r="EZ365">
        <v>59.939880000000002</v>
      </c>
      <c r="FA365">
        <v>59.290320000000001</v>
      </c>
      <c r="FB365">
        <v>60.65249</v>
      </c>
      <c r="FC365">
        <v>66.073310000000006</v>
      </c>
      <c r="FD365">
        <v>72.725809999999996</v>
      </c>
      <c r="FE365">
        <v>78.560119999999998</v>
      </c>
      <c r="FF365">
        <v>81.819649999999996</v>
      </c>
      <c r="FG365">
        <v>83.8827</v>
      </c>
      <c r="FH365">
        <v>85.75806</v>
      </c>
      <c r="FI365">
        <v>86.410560000000004</v>
      </c>
      <c r="FJ365">
        <v>85.712609999999998</v>
      </c>
      <c r="FK365">
        <v>84.158360000000002</v>
      </c>
      <c r="FL365">
        <v>82.412030000000001</v>
      </c>
      <c r="FM365">
        <v>79.526390000000006</v>
      </c>
      <c r="FN365">
        <v>75.202349999999996</v>
      </c>
      <c r="FO365">
        <v>69.24194</v>
      </c>
      <c r="FP365">
        <v>66.879769999999994</v>
      </c>
      <c r="FQ365">
        <v>65.296189999999996</v>
      </c>
      <c r="FR365">
        <v>64.167150000000007</v>
      </c>
      <c r="FS365">
        <v>1.647699</v>
      </c>
      <c r="FT365">
        <v>7.3012400000000005E-2</v>
      </c>
      <c r="FU365">
        <v>0.1078911</v>
      </c>
      <c r="FV365">
        <v>7.5908100000000006E-2</v>
      </c>
    </row>
    <row r="366" spans="1:178" x14ac:dyDescent="0.3">
      <c r="A366" t="s">
        <v>226</v>
      </c>
      <c r="B366" t="s">
        <v>199</v>
      </c>
      <c r="C366" t="s">
        <v>269</v>
      </c>
      <c r="D366" s="32" t="s">
        <v>231</v>
      </c>
      <c r="E366" t="s">
        <v>220</v>
      </c>
      <c r="F366">
        <v>293</v>
      </c>
      <c r="G366">
        <v>1.05711</v>
      </c>
      <c r="H366">
        <v>0.88108960000000003</v>
      </c>
      <c r="I366">
        <v>0.82693640000000002</v>
      </c>
      <c r="J366">
        <v>0.79669979999999996</v>
      </c>
      <c r="K366">
        <v>0.79324329999999998</v>
      </c>
      <c r="L366">
        <v>0.89422710000000005</v>
      </c>
      <c r="M366">
        <v>0.95106579999999996</v>
      </c>
      <c r="N366">
        <v>0.80985549999999995</v>
      </c>
      <c r="O366">
        <v>0.29354000000000002</v>
      </c>
      <c r="P366">
        <v>-0.56615490000000002</v>
      </c>
      <c r="Q366">
        <v>-1.5320530000000001</v>
      </c>
      <c r="R366">
        <v>-1.80522</v>
      </c>
      <c r="S366">
        <v>-1.9228970000000001</v>
      </c>
      <c r="T366">
        <v>-1.756705</v>
      </c>
      <c r="U366">
        <v>-1.2520450000000001</v>
      </c>
      <c r="V366">
        <v>-0.50522060000000002</v>
      </c>
      <c r="W366">
        <v>0.19927900000000001</v>
      </c>
      <c r="X366">
        <v>1.1361859999999999</v>
      </c>
      <c r="Y366">
        <v>1.9053249999999999</v>
      </c>
      <c r="Z366">
        <v>2.058192</v>
      </c>
      <c r="AA366">
        <v>2.0584120000000001</v>
      </c>
      <c r="AB366">
        <v>1.826398</v>
      </c>
      <c r="AC366">
        <v>1.6069310000000001</v>
      </c>
      <c r="AD366">
        <v>1.2602679999999999</v>
      </c>
      <c r="AE366">
        <v>-0.20436460000000001</v>
      </c>
      <c r="AF366">
        <v>-0.11046010000000001</v>
      </c>
      <c r="AG366">
        <v>-1.9643600000000001E-2</v>
      </c>
      <c r="AH366">
        <v>-7.8417999999999995E-3</v>
      </c>
      <c r="AI366">
        <v>-2.6309099999999998E-2</v>
      </c>
      <c r="AJ366">
        <v>-1.6994E-3</v>
      </c>
      <c r="AK366">
        <v>-1.37342E-2</v>
      </c>
      <c r="AL366">
        <v>7.6243500000000006E-2</v>
      </c>
      <c r="AM366">
        <v>0.15185399999999999</v>
      </c>
      <c r="AN366">
        <v>0.18782190000000001</v>
      </c>
      <c r="AO366">
        <v>8.0341899999999994E-2</v>
      </c>
      <c r="AP366">
        <v>0.21714230000000001</v>
      </c>
      <c r="AQ366">
        <v>0.20424139999999999</v>
      </c>
      <c r="AR366">
        <v>0.1055642</v>
      </c>
      <c r="AS366">
        <v>0.17574400000000001</v>
      </c>
      <c r="AT366">
        <v>0.2290604</v>
      </c>
      <c r="AU366">
        <v>0.21043690000000001</v>
      </c>
      <c r="AV366">
        <v>8.3532599999999999E-2</v>
      </c>
      <c r="AW366">
        <v>6.5302499999999999E-2</v>
      </c>
      <c r="AX366">
        <v>-8.00395E-2</v>
      </c>
      <c r="AY366">
        <v>2.05995E-2</v>
      </c>
      <c r="AZ366">
        <v>-0.16993610000000001</v>
      </c>
      <c r="BA366">
        <v>-0.10474700000000001</v>
      </c>
      <c r="BB366">
        <v>-8.6634799999999998E-2</v>
      </c>
      <c r="BC366">
        <v>-9.5038499999999998E-2</v>
      </c>
      <c r="BD366">
        <v>-3.3808100000000001E-2</v>
      </c>
      <c r="BE366">
        <v>4.82034E-2</v>
      </c>
      <c r="BF366">
        <v>6.11786E-2</v>
      </c>
      <c r="BG366">
        <v>4.38143E-2</v>
      </c>
      <c r="BH366">
        <v>9.9928699999999995E-2</v>
      </c>
      <c r="BI366">
        <v>7.6195499999999999E-2</v>
      </c>
      <c r="BJ366">
        <v>0.16594130000000001</v>
      </c>
      <c r="BK366">
        <v>0.2593858</v>
      </c>
      <c r="BL366">
        <v>0.33092529999999998</v>
      </c>
      <c r="BM366">
        <v>0.22062029999999999</v>
      </c>
      <c r="BN366">
        <v>0.35482720000000001</v>
      </c>
      <c r="BO366">
        <v>0.34297030000000001</v>
      </c>
      <c r="BP366">
        <v>0.24713060000000001</v>
      </c>
      <c r="BQ366">
        <v>0.32129449999999998</v>
      </c>
      <c r="BR366">
        <v>0.3516862</v>
      </c>
      <c r="BS366">
        <v>0.3181795</v>
      </c>
      <c r="BT366">
        <v>0.2122357</v>
      </c>
      <c r="BU366">
        <v>0.17712710000000001</v>
      </c>
      <c r="BV366">
        <v>5.6882500000000003E-2</v>
      </c>
      <c r="BW366">
        <v>0.15207689999999999</v>
      </c>
      <c r="BX366">
        <v>-3.3463199999999999E-2</v>
      </c>
      <c r="BY366">
        <v>6.3442000000000004E-3</v>
      </c>
      <c r="BZ366">
        <v>5.3654000000000002E-3</v>
      </c>
      <c r="CA366">
        <v>-1.9319699999999999E-2</v>
      </c>
      <c r="CB366">
        <v>1.92809E-2</v>
      </c>
      <c r="CC366">
        <v>9.5193899999999998E-2</v>
      </c>
      <c r="CD366">
        <v>0.108982</v>
      </c>
      <c r="CE366">
        <v>9.2381599999999994E-2</v>
      </c>
      <c r="CF366">
        <v>0.1703161</v>
      </c>
      <c r="CG366">
        <v>0.13848060000000001</v>
      </c>
      <c r="CH366">
        <v>0.22806570000000001</v>
      </c>
      <c r="CI366">
        <v>0.33386199999999999</v>
      </c>
      <c r="CJ366">
        <v>0.43003829999999998</v>
      </c>
      <c r="CK366">
        <v>0.31777670000000002</v>
      </c>
      <c r="CL366">
        <v>0.45018730000000001</v>
      </c>
      <c r="CM366">
        <v>0.43905339999999998</v>
      </c>
      <c r="CN366">
        <v>0.34517910000000002</v>
      </c>
      <c r="CO366">
        <v>0.42210229999999999</v>
      </c>
      <c r="CP366">
        <v>0.43661650000000002</v>
      </c>
      <c r="CQ366">
        <v>0.39280169999999998</v>
      </c>
      <c r="CR366">
        <v>0.30137520000000001</v>
      </c>
      <c r="CS366">
        <v>0.25457659999999999</v>
      </c>
      <c r="CT366">
        <v>0.1517143</v>
      </c>
      <c r="CU366">
        <v>0.24313770000000001</v>
      </c>
      <c r="CV366">
        <v>6.1057599999999997E-2</v>
      </c>
      <c r="CW366">
        <v>8.3285600000000001E-2</v>
      </c>
      <c r="CX366">
        <v>6.9084400000000004E-2</v>
      </c>
      <c r="CY366">
        <v>5.6399199999999997E-2</v>
      </c>
      <c r="CZ366">
        <v>7.2369799999999998E-2</v>
      </c>
      <c r="DA366">
        <v>0.14218449999999999</v>
      </c>
      <c r="DB366">
        <v>0.15678539999999999</v>
      </c>
      <c r="DC366">
        <v>0.14094889999999999</v>
      </c>
      <c r="DD366">
        <v>0.24070349999999999</v>
      </c>
      <c r="DE366">
        <v>0.20076569999999999</v>
      </c>
      <c r="DF366">
        <v>0.29019010000000001</v>
      </c>
      <c r="DG366" s="74">
        <v>0.40833819999999998</v>
      </c>
      <c r="DH366">
        <v>0.52915129999999999</v>
      </c>
      <c r="DI366">
        <v>0.4149331</v>
      </c>
      <c r="DJ366">
        <v>0.54554740000000002</v>
      </c>
      <c r="DK366">
        <v>0.53513659999999996</v>
      </c>
      <c r="DL366">
        <v>0.4432276</v>
      </c>
      <c r="DM366">
        <v>0.52291019999999999</v>
      </c>
      <c r="DN366">
        <v>0.52154679999999998</v>
      </c>
      <c r="DO366">
        <v>0.4674239</v>
      </c>
      <c r="DP366">
        <v>0.39051459999999999</v>
      </c>
      <c r="DQ366">
        <v>0.33202599999999999</v>
      </c>
      <c r="DR366">
        <v>0.24654609999999999</v>
      </c>
      <c r="DS366">
        <v>0.33419860000000001</v>
      </c>
      <c r="DT366">
        <v>0.1555783</v>
      </c>
      <c r="DU366">
        <v>0.16022700000000001</v>
      </c>
      <c r="DV366">
        <v>0.13280339999999999</v>
      </c>
      <c r="DW366">
        <v>0.16572529999999999</v>
      </c>
      <c r="DX366">
        <v>0.14902180000000001</v>
      </c>
      <c r="DY366">
        <v>0.21003140000000001</v>
      </c>
      <c r="DZ366">
        <v>0.2258059</v>
      </c>
      <c r="EA366">
        <v>0.21107229999999999</v>
      </c>
      <c r="EB366">
        <v>0.34233160000000001</v>
      </c>
      <c r="EC366">
        <v>0.29069539999999999</v>
      </c>
      <c r="ED366">
        <v>0.3798878</v>
      </c>
      <c r="EE366">
        <v>0.51587000000000005</v>
      </c>
      <c r="EF366">
        <v>0.67225460000000004</v>
      </c>
      <c r="EG366">
        <v>0.55521149999999997</v>
      </c>
      <c r="EH366">
        <v>0.68323230000000001</v>
      </c>
      <c r="EI366">
        <v>0.67386539999999995</v>
      </c>
      <c r="EJ366">
        <v>0.58479400000000004</v>
      </c>
      <c r="EK366">
        <v>0.66846070000000002</v>
      </c>
      <c r="EL366">
        <v>0.64417270000000004</v>
      </c>
      <c r="EM366">
        <v>0.57516659999999997</v>
      </c>
      <c r="EN366">
        <v>0.5192177</v>
      </c>
      <c r="EO366">
        <v>0.44385059999999998</v>
      </c>
      <c r="EP366">
        <v>0.38346819999999998</v>
      </c>
      <c r="EQ366">
        <v>0.46567599999999998</v>
      </c>
      <c r="ER366">
        <v>0.29205130000000001</v>
      </c>
      <c r="ES366">
        <v>0.27131810000000001</v>
      </c>
      <c r="ET366">
        <v>0.22480359999999999</v>
      </c>
      <c r="EU366">
        <v>63.772730000000003</v>
      </c>
      <c r="EV366">
        <v>63.636360000000003</v>
      </c>
      <c r="EW366">
        <v>63.318179999999998</v>
      </c>
      <c r="EX366">
        <v>63.409089999999999</v>
      </c>
      <c r="EY366">
        <v>63.318179999999998</v>
      </c>
      <c r="EZ366">
        <v>63.227269999999997</v>
      </c>
      <c r="FA366">
        <v>62.772730000000003</v>
      </c>
      <c r="FB366">
        <v>62.909089999999999</v>
      </c>
      <c r="FC366">
        <v>64.318179999999998</v>
      </c>
      <c r="FD366">
        <v>67.181820000000002</v>
      </c>
      <c r="FE366">
        <v>71.818179999999998</v>
      </c>
      <c r="FF366">
        <v>75.272729999999996</v>
      </c>
      <c r="FG366">
        <v>76.5</v>
      </c>
      <c r="FH366">
        <v>76.954539999999994</v>
      </c>
      <c r="FI366">
        <v>77.272729999999996</v>
      </c>
      <c r="FJ366">
        <v>76.909090000000006</v>
      </c>
      <c r="FK366">
        <v>75.772729999999996</v>
      </c>
      <c r="FL366">
        <v>74.5</v>
      </c>
      <c r="FM366">
        <v>72.227270000000004</v>
      </c>
      <c r="FN366">
        <v>69.045460000000006</v>
      </c>
      <c r="FO366">
        <v>65.954539999999994</v>
      </c>
      <c r="FP366">
        <v>64.818179999999998</v>
      </c>
      <c r="FQ366">
        <v>64.181820000000002</v>
      </c>
      <c r="FR366">
        <v>64</v>
      </c>
      <c r="FS366">
        <v>2.4341970000000002</v>
      </c>
      <c r="FT366">
        <v>0.1185161</v>
      </c>
      <c r="FU366">
        <v>0.15325749999999999</v>
      </c>
      <c r="FV366">
        <v>9.8680599999999993E-2</v>
      </c>
    </row>
    <row r="367" spans="1:178" x14ac:dyDescent="0.3">
      <c r="A367" t="s">
        <v>226</v>
      </c>
      <c r="B367" t="s">
        <v>199</v>
      </c>
      <c r="C367" t="s">
        <v>269</v>
      </c>
      <c r="D367" s="32" t="s">
        <v>231</v>
      </c>
      <c r="E367" t="s">
        <v>221</v>
      </c>
      <c r="F367">
        <v>320</v>
      </c>
      <c r="G367">
        <v>1.0694920000000001</v>
      </c>
      <c r="H367">
        <v>0.99060429999999999</v>
      </c>
      <c r="I367">
        <v>0.9006189</v>
      </c>
      <c r="J367">
        <v>0.8013576</v>
      </c>
      <c r="K367">
        <v>0.78421129999999994</v>
      </c>
      <c r="L367">
        <v>0.83843009999999996</v>
      </c>
      <c r="M367">
        <v>0.97004069999999998</v>
      </c>
      <c r="N367">
        <v>0.65069100000000002</v>
      </c>
      <c r="O367">
        <v>-7.3288300000000001E-2</v>
      </c>
      <c r="P367">
        <v>-0.83446739999999997</v>
      </c>
      <c r="Q367">
        <v>-1.300745</v>
      </c>
      <c r="R367">
        <v>-1.408596</v>
      </c>
      <c r="S367">
        <v>-1.2903929999999999</v>
      </c>
      <c r="T367">
        <v>-1.0013460000000001</v>
      </c>
      <c r="U367">
        <v>-0.53568709999999997</v>
      </c>
      <c r="V367">
        <v>6.6216200000000003E-2</v>
      </c>
      <c r="W367">
        <v>0.85451630000000001</v>
      </c>
      <c r="X367">
        <v>1.784011</v>
      </c>
      <c r="Y367">
        <v>2.1114139999999999</v>
      </c>
      <c r="Z367">
        <v>2.1663899999999998</v>
      </c>
      <c r="AA367">
        <v>1.9947779999999999</v>
      </c>
      <c r="AB367">
        <v>1.789647</v>
      </c>
      <c r="AC367">
        <v>1.62537</v>
      </c>
      <c r="AD367">
        <v>1.3674649999999999</v>
      </c>
      <c r="AE367">
        <v>-0.44333519999999998</v>
      </c>
      <c r="AF367">
        <v>-0.36415960000000003</v>
      </c>
      <c r="AG367">
        <v>-0.37449169999999998</v>
      </c>
      <c r="AH367">
        <v>-0.4429072</v>
      </c>
      <c r="AI367">
        <v>-0.39045930000000001</v>
      </c>
      <c r="AJ367">
        <v>-0.23928940000000001</v>
      </c>
      <c r="AK367">
        <v>-0.20165549999999999</v>
      </c>
      <c r="AL367">
        <v>-0.33219359999999998</v>
      </c>
      <c r="AM367">
        <v>-0.47747040000000002</v>
      </c>
      <c r="AN367">
        <v>-0.42223559999999999</v>
      </c>
      <c r="AO367">
        <v>-0.41452329999999998</v>
      </c>
      <c r="AP367">
        <v>-0.31050070000000002</v>
      </c>
      <c r="AQ367">
        <v>-0.18128169999999999</v>
      </c>
      <c r="AR367">
        <v>-3.92133E-2</v>
      </c>
      <c r="AS367">
        <v>4.0557099999999999E-2</v>
      </c>
      <c r="AT367">
        <v>4.4969999999999998E-4</v>
      </c>
      <c r="AU367">
        <v>-9.7921499999999995E-2</v>
      </c>
      <c r="AV367">
        <v>-0.18958249999999999</v>
      </c>
      <c r="AW367">
        <v>-0.31972420000000001</v>
      </c>
      <c r="AX367">
        <v>-0.34350229999999998</v>
      </c>
      <c r="AY367">
        <v>-0.40200130000000001</v>
      </c>
      <c r="AZ367">
        <v>-0.4109988</v>
      </c>
      <c r="BA367">
        <v>-0.37605569999999999</v>
      </c>
      <c r="BB367">
        <v>-0.30653279999999999</v>
      </c>
      <c r="BC367">
        <v>-0.32724540000000002</v>
      </c>
      <c r="BD367">
        <v>-0.2682292</v>
      </c>
      <c r="BE367">
        <v>-0.2897344</v>
      </c>
      <c r="BF367">
        <v>-0.35739169999999998</v>
      </c>
      <c r="BG367">
        <v>-0.3067782</v>
      </c>
      <c r="BH367">
        <v>-0.17059489999999999</v>
      </c>
      <c r="BI367">
        <v>-0.13767860000000001</v>
      </c>
      <c r="BJ367">
        <v>-0.2526101</v>
      </c>
      <c r="BK367">
        <v>-0.37074249999999997</v>
      </c>
      <c r="BL367">
        <v>-0.29492259999999998</v>
      </c>
      <c r="BM367">
        <v>-0.25657479999999999</v>
      </c>
      <c r="BN367">
        <v>-0.1490658</v>
      </c>
      <c r="BO367">
        <v>-2.9132600000000002E-2</v>
      </c>
      <c r="BP367">
        <v>0.10869180000000001</v>
      </c>
      <c r="BQ367">
        <v>0.1755594</v>
      </c>
      <c r="BR367">
        <v>0.1119158</v>
      </c>
      <c r="BS367">
        <v>1.18642E-2</v>
      </c>
      <c r="BT367">
        <v>-8.5372000000000003E-2</v>
      </c>
      <c r="BU367">
        <v>-0.21752270000000001</v>
      </c>
      <c r="BV367">
        <v>-0.2483301</v>
      </c>
      <c r="BW367">
        <v>-0.30688359999999998</v>
      </c>
      <c r="BX367">
        <v>-0.32109140000000003</v>
      </c>
      <c r="BY367">
        <v>-0.28371600000000002</v>
      </c>
      <c r="BZ367">
        <v>-0.1927442</v>
      </c>
      <c r="CA367">
        <v>-0.2468419</v>
      </c>
      <c r="CB367">
        <v>-0.201788</v>
      </c>
      <c r="CC367">
        <v>-0.23103180000000001</v>
      </c>
      <c r="CD367">
        <v>-0.29816399999999998</v>
      </c>
      <c r="CE367">
        <v>-0.24882099999999999</v>
      </c>
      <c r="CF367">
        <v>-0.1230173</v>
      </c>
      <c r="CG367">
        <v>-9.3368400000000004E-2</v>
      </c>
      <c r="CH367">
        <v>-0.19749079999999999</v>
      </c>
      <c r="CI367">
        <v>-0.296823</v>
      </c>
      <c r="CJ367">
        <v>-0.20674609999999999</v>
      </c>
      <c r="CK367">
        <v>-0.14718020000000001</v>
      </c>
      <c r="CL367">
        <v>-3.7256499999999998E-2</v>
      </c>
      <c r="CM367">
        <v>7.6245400000000005E-2</v>
      </c>
      <c r="CN367">
        <v>0.2111305</v>
      </c>
      <c r="CO367">
        <v>0.26906160000000001</v>
      </c>
      <c r="CP367">
        <v>0.1891169</v>
      </c>
      <c r="CQ367">
        <v>8.7901499999999994E-2</v>
      </c>
      <c r="CR367">
        <v>-1.3196100000000001E-2</v>
      </c>
      <c r="CS367">
        <v>-0.14673829999999999</v>
      </c>
      <c r="CT367">
        <v>-0.1824141</v>
      </c>
      <c r="CU367">
        <v>-0.24100540000000001</v>
      </c>
      <c r="CV367">
        <v>-0.25882179999999999</v>
      </c>
      <c r="CW367">
        <v>-0.21976180000000001</v>
      </c>
      <c r="CX367">
        <v>-0.1139346</v>
      </c>
      <c r="CY367">
        <v>-0.16643839999999999</v>
      </c>
      <c r="CZ367">
        <v>-0.13534689999999999</v>
      </c>
      <c r="DA367">
        <v>-0.17232910000000001</v>
      </c>
      <c r="DB367">
        <v>-0.23893619999999999</v>
      </c>
      <c r="DC367">
        <v>-0.1908637</v>
      </c>
      <c r="DD367">
        <v>-7.5439599999999996E-2</v>
      </c>
      <c r="DE367">
        <v>-4.90581E-2</v>
      </c>
      <c r="DF367">
        <v>-0.14237150000000001</v>
      </c>
      <c r="DG367">
        <v>-0.2229035</v>
      </c>
      <c r="DH367">
        <v>-0.11856949999999999</v>
      </c>
      <c r="DI367">
        <v>-3.7785600000000003E-2</v>
      </c>
      <c r="DJ367">
        <v>7.4552900000000005E-2</v>
      </c>
      <c r="DK367">
        <v>0.18162339999999999</v>
      </c>
      <c r="DL367">
        <v>0.31356919999999999</v>
      </c>
      <c r="DM367">
        <v>0.36256379999999999</v>
      </c>
      <c r="DN367">
        <v>0.2663181</v>
      </c>
      <c r="DO367">
        <v>0.16393869999999999</v>
      </c>
      <c r="DP367">
        <v>5.8979700000000003E-2</v>
      </c>
      <c r="DQ367">
        <v>-7.5953800000000002E-2</v>
      </c>
      <c r="DR367">
        <v>-0.116498</v>
      </c>
      <c r="DS367">
        <v>-0.17512720000000001</v>
      </c>
      <c r="DT367">
        <v>-0.19655230000000001</v>
      </c>
      <c r="DU367">
        <v>-0.15580769999999999</v>
      </c>
      <c r="DV367">
        <v>-3.5125000000000003E-2</v>
      </c>
      <c r="DW367">
        <v>-5.03486E-2</v>
      </c>
      <c r="DX367">
        <v>-3.9416399999999997E-2</v>
      </c>
      <c r="DY367">
        <v>-8.7571899999999994E-2</v>
      </c>
      <c r="DZ367">
        <v>-0.15342069999999999</v>
      </c>
      <c r="EA367">
        <v>-0.1071826</v>
      </c>
      <c r="EB367">
        <v>-6.7451000000000004E-3</v>
      </c>
      <c r="EC367">
        <v>1.4918799999999999E-2</v>
      </c>
      <c r="ED367">
        <v>-6.2787999999999997E-2</v>
      </c>
      <c r="EE367">
        <v>-0.1161756</v>
      </c>
      <c r="EF367">
        <v>8.7434000000000001E-3</v>
      </c>
      <c r="EG367">
        <v>0.1201629</v>
      </c>
      <c r="EH367">
        <v>0.2359878</v>
      </c>
      <c r="EI367">
        <v>0.33377250000000003</v>
      </c>
      <c r="EJ367">
        <v>0.4614743</v>
      </c>
      <c r="EK367">
        <v>0.49756620000000001</v>
      </c>
      <c r="EL367">
        <v>0.37778420000000001</v>
      </c>
      <c r="EM367">
        <v>0.27372439999999998</v>
      </c>
      <c r="EN367">
        <v>0.16319020000000001</v>
      </c>
      <c r="EO367">
        <v>2.6247699999999999E-2</v>
      </c>
      <c r="EP367">
        <v>-2.1325799999999999E-2</v>
      </c>
      <c r="EQ367">
        <v>-8.00096E-2</v>
      </c>
      <c r="ER367">
        <v>-0.1066449</v>
      </c>
      <c r="ES367">
        <v>-6.34681E-2</v>
      </c>
      <c r="ET367">
        <v>7.8663499999999997E-2</v>
      </c>
      <c r="EU367">
        <v>62.681820000000002</v>
      </c>
      <c r="EV367">
        <v>61.409089999999999</v>
      </c>
      <c r="EW367">
        <v>60</v>
      </c>
      <c r="EX367">
        <v>59.727269999999997</v>
      </c>
      <c r="EY367">
        <v>58.181820000000002</v>
      </c>
      <c r="EZ367">
        <v>57.863639999999997</v>
      </c>
      <c r="FA367">
        <v>57.090910000000001</v>
      </c>
      <c r="FB367">
        <v>59.227269999999997</v>
      </c>
      <c r="FC367">
        <v>67.181820000000002</v>
      </c>
      <c r="FD367">
        <v>76.227270000000004</v>
      </c>
      <c r="FE367">
        <v>82.818179999999998</v>
      </c>
      <c r="FF367">
        <v>85.954539999999994</v>
      </c>
      <c r="FG367">
        <v>88.545460000000006</v>
      </c>
      <c r="FH367">
        <v>91.318179999999998</v>
      </c>
      <c r="FI367">
        <v>92.181820000000002</v>
      </c>
      <c r="FJ367">
        <v>91.272729999999996</v>
      </c>
      <c r="FK367">
        <v>89.454539999999994</v>
      </c>
      <c r="FL367">
        <v>87.409090000000006</v>
      </c>
      <c r="FM367">
        <v>84.136359999999996</v>
      </c>
      <c r="FN367">
        <v>79.090909999999994</v>
      </c>
      <c r="FO367">
        <v>71.318179999999998</v>
      </c>
      <c r="FP367">
        <v>68.181820000000002</v>
      </c>
      <c r="FQ367">
        <v>66</v>
      </c>
      <c r="FR367">
        <v>64.272729999999996</v>
      </c>
      <c r="FS367">
        <v>2.145769</v>
      </c>
      <c r="FT367">
        <v>8.8062100000000004E-2</v>
      </c>
      <c r="FU367">
        <v>0.145452</v>
      </c>
      <c r="FV367">
        <v>0.1063089</v>
      </c>
    </row>
    <row r="368" spans="1:178" x14ac:dyDescent="0.3">
      <c r="A368" t="s">
        <v>226</v>
      </c>
      <c r="B368" t="s">
        <v>199</v>
      </c>
      <c r="C368" t="s">
        <v>269</v>
      </c>
      <c r="D368" s="32" t="s">
        <v>232</v>
      </c>
      <c r="E368" t="s">
        <v>219</v>
      </c>
      <c r="F368">
        <v>539</v>
      </c>
      <c r="G368">
        <v>0.90290130000000002</v>
      </c>
      <c r="H368">
        <v>0.78433430000000004</v>
      </c>
      <c r="I368">
        <v>0.73601799999999995</v>
      </c>
      <c r="J368">
        <v>0.75909979999999999</v>
      </c>
      <c r="K368">
        <v>0.77620610000000001</v>
      </c>
      <c r="L368">
        <v>0.81840049999999998</v>
      </c>
      <c r="M368">
        <v>0.96260250000000003</v>
      </c>
      <c r="N368">
        <v>0.79789509999999997</v>
      </c>
      <c r="O368">
        <v>0.2249456</v>
      </c>
      <c r="P368">
        <v>-0.3402751</v>
      </c>
      <c r="Q368">
        <v>-0.7080225</v>
      </c>
      <c r="R368">
        <v>-0.87412250000000002</v>
      </c>
      <c r="S368">
        <v>-0.79276159999999996</v>
      </c>
      <c r="T368">
        <v>-0.4976701</v>
      </c>
      <c r="U368">
        <v>-4.55746E-2</v>
      </c>
      <c r="V368">
        <v>0.54668649999999996</v>
      </c>
      <c r="W368">
        <v>1.188186</v>
      </c>
      <c r="X368">
        <v>1.662256</v>
      </c>
      <c r="Y368">
        <v>1.712826</v>
      </c>
      <c r="Z368">
        <v>1.572454</v>
      </c>
      <c r="AA368">
        <v>1.525574</v>
      </c>
      <c r="AB368">
        <v>1.3943859999999999</v>
      </c>
      <c r="AC368">
        <v>1.240246</v>
      </c>
      <c r="AD368">
        <v>1.1178589999999999</v>
      </c>
      <c r="AE368">
        <v>-0.2783023</v>
      </c>
      <c r="AF368">
        <v>-0.3325458</v>
      </c>
      <c r="AG368">
        <v>-0.26474009999999998</v>
      </c>
      <c r="AH368">
        <v>-0.2401373</v>
      </c>
      <c r="AI368">
        <v>-0.2388391</v>
      </c>
      <c r="AJ368">
        <v>-0.22399540000000001</v>
      </c>
      <c r="AK368">
        <v>-0.18600030000000001</v>
      </c>
      <c r="AL368">
        <v>-0.2032196</v>
      </c>
      <c r="AM368">
        <v>-0.29798000000000002</v>
      </c>
      <c r="AN368">
        <v>-0.32251299999999999</v>
      </c>
      <c r="AO368">
        <v>-0.3274705</v>
      </c>
      <c r="AP368">
        <v>-0.34303139999999999</v>
      </c>
      <c r="AQ368">
        <v>-0.28001900000000002</v>
      </c>
      <c r="AR368">
        <v>-0.22072040000000001</v>
      </c>
      <c r="AS368">
        <v>-0.2036442</v>
      </c>
      <c r="AT368">
        <v>-0.24258060000000001</v>
      </c>
      <c r="AU368">
        <v>-0.31918800000000003</v>
      </c>
      <c r="AV368">
        <v>-0.283167</v>
      </c>
      <c r="AW368">
        <v>-0.37265749999999997</v>
      </c>
      <c r="AX368">
        <v>-0.37079000000000001</v>
      </c>
      <c r="AY368">
        <v>-0.35870970000000002</v>
      </c>
      <c r="AZ368">
        <v>-0.33733269999999999</v>
      </c>
      <c r="BA368">
        <v>-0.2712599</v>
      </c>
      <c r="BB368">
        <v>-0.169123</v>
      </c>
      <c r="BC368">
        <v>-0.2116017</v>
      </c>
      <c r="BD368">
        <v>-0.25629980000000002</v>
      </c>
      <c r="BE368">
        <v>-0.2092908</v>
      </c>
      <c r="BF368">
        <v>-0.1884226</v>
      </c>
      <c r="BG368">
        <v>-0.1836499</v>
      </c>
      <c r="BH368">
        <v>-0.17207990000000001</v>
      </c>
      <c r="BI368">
        <v>-0.131273</v>
      </c>
      <c r="BJ368">
        <v>-0.14909559999999999</v>
      </c>
      <c r="BK368">
        <v>-0.22150880000000001</v>
      </c>
      <c r="BL368">
        <v>-0.22242329999999999</v>
      </c>
      <c r="BM368">
        <v>-0.20417160000000001</v>
      </c>
      <c r="BN368">
        <v>-0.20014409999999999</v>
      </c>
      <c r="BO368">
        <v>-0.14161280000000001</v>
      </c>
      <c r="BP368">
        <v>-0.1012762</v>
      </c>
      <c r="BQ368">
        <v>-0.10476480000000001</v>
      </c>
      <c r="BR368">
        <v>-0.16680300000000001</v>
      </c>
      <c r="BS368">
        <v>-0.25713239999999998</v>
      </c>
      <c r="BT368">
        <v>-0.22173989999999999</v>
      </c>
      <c r="BU368">
        <v>-0.3032242</v>
      </c>
      <c r="BV368">
        <v>-0.30628729999999998</v>
      </c>
      <c r="BW368">
        <v>-0.29578880000000002</v>
      </c>
      <c r="BX368">
        <v>-0.27437299999999998</v>
      </c>
      <c r="BY368">
        <v>-0.21065410000000001</v>
      </c>
      <c r="BZ368">
        <v>-0.10134559999999999</v>
      </c>
      <c r="CA368">
        <v>-0.1654052</v>
      </c>
      <c r="CB368">
        <v>-0.20349210000000001</v>
      </c>
      <c r="CC368">
        <v>-0.17088680000000001</v>
      </c>
      <c r="CD368">
        <v>-0.1526052</v>
      </c>
      <c r="CE368">
        <v>-0.145426</v>
      </c>
      <c r="CF368">
        <v>-0.1361233</v>
      </c>
      <c r="CG368">
        <v>-9.3369099999999997E-2</v>
      </c>
      <c r="CH368">
        <v>-0.1116095</v>
      </c>
      <c r="CI368">
        <v>-0.16854520000000001</v>
      </c>
      <c r="CJ368">
        <v>-0.1531015</v>
      </c>
      <c r="CK368">
        <v>-0.1187752</v>
      </c>
      <c r="CL368">
        <v>-0.1011809</v>
      </c>
      <c r="CM368">
        <v>-4.5753099999999998E-2</v>
      </c>
      <c r="CN368">
        <v>-1.85495E-2</v>
      </c>
      <c r="CO368">
        <v>-3.6281300000000002E-2</v>
      </c>
      <c r="CP368">
        <v>-0.11431959999999999</v>
      </c>
      <c r="CQ368">
        <v>-0.21415290000000001</v>
      </c>
      <c r="CR368">
        <v>-0.17919560000000001</v>
      </c>
      <c r="CS368">
        <v>-0.2551349</v>
      </c>
      <c r="CT368">
        <v>-0.26161299999999998</v>
      </c>
      <c r="CU368">
        <v>-0.25220999999999999</v>
      </c>
      <c r="CV368">
        <v>-0.23076730000000001</v>
      </c>
      <c r="CW368">
        <v>-0.16867879999999999</v>
      </c>
      <c r="CX368">
        <v>-5.4403199999999999E-2</v>
      </c>
      <c r="CY368">
        <v>-0.1192086</v>
      </c>
      <c r="CZ368">
        <v>-0.1506844</v>
      </c>
      <c r="DA368">
        <v>-0.13248270000000001</v>
      </c>
      <c r="DB368">
        <v>-0.1167878</v>
      </c>
      <c r="DC368">
        <v>-0.1072022</v>
      </c>
      <c r="DD368">
        <v>-0.1001667</v>
      </c>
      <c r="DE368">
        <v>-5.5465199999999999E-2</v>
      </c>
      <c r="DF368">
        <v>-7.4123400000000006E-2</v>
      </c>
      <c r="DG368">
        <v>-0.1155815</v>
      </c>
      <c r="DH368">
        <v>-8.3779699999999999E-2</v>
      </c>
      <c r="DI368">
        <v>-3.33788E-2</v>
      </c>
      <c r="DJ368">
        <v>-2.2176000000000001E-3</v>
      </c>
      <c r="DK368">
        <v>5.0106600000000001E-2</v>
      </c>
      <c r="DL368">
        <v>6.4177200000000004E-2</v>
      </c>
      <c r="DM368">
        <v>3.2202300000000003E-2</v>
      </c>
      <c r="DN368">
        <v>-6.1836299999999997E-2</v>
      </c>
      <c r="DO368">
        <v>-0.17117350000000001</v>
      </c>
      <c r="DP368">
        <v>-0.13665140000000001</v>
      </c>
      <c r="DQ368">
        <v>-0.2070456</v>
      </c>
      <c r="DR368">
        <v>-0.21693870000000001</v>
      </c>
      <c r="DS368">
        <v>-0.20863119999999999</v>
      </c>
      <c r="DT368">
        <v>-0.18716150000000001</v>
      </c>
      <c r="DU368">
        <v>-0.12670339999999999</v>
      </c>
      <c r="DV368">
        <v>-7.4608000000000001E-3</v>
      </c>
      <c r="DW368">
        <v>-5.2508100000000002E-2</v>
      </c>
      <c r="DX368">
        <v>-7.4438500000000005E-2</v>
      </c>
      <c r="DY368">
        <v>-7.7033400000000002E-2</v>
      </c>
      <c r="DZ368">
        <v>-6.5073199999999998E-2</v>
      </c>
      <c r="EA368">
        <v>-5.2012999999999997E-2</v>
      </c>
      <c r="EB368">
        <v>-4.8251200000000001E-2</v>
      </c>
      <c r="EC368">
        <v>-7.3800000000000005E-4</v>
      </c>
      <c r="ED368">
        <v>-1.9999400000000001E-2</v>
      </c>
      <c r="EE368">
        <v>-3.9110300000000001E-2</v>
      </c>
      <c r="EF368">
        <v>1.6309899999999999E-2</v>
      </c>
      <c r="EG368">
        <v>8.9920100000000003E-2</v>
      </c>
      <c r="EH368">
        <v>0.14066970000000001</v>
      </c>
      <c r="EI368">
        <v>0.18851270000000001</v>
      </c>
      <c r="EJ368">
        <v>0.18362149999999999</v>
      </c>
      <c r="EK368">
        <v>0.1310817</v>
      </c>
      <c r="EL368">
        <v>1.39414E-2</v>
      </c>
      <c r="EM368">
        <v>-0.1091179</v>
      </c>
      <c r="EN368">
        <v>-7.5224299999999994E-2</v>
      </c>
      <c r="EO368">
        <v>-0.13761229999999999</v>
      </c>
      <c r="EP368">
        <v>-0.15243599999999999</v>
      </c>
      <c r="EQ368">
        <v>-0.14571039999999999</v>
      </c>
      <c r="ER368">
        <v>-0.1242018</v>
      </c>
      <c r="ES368">
        <v>-6.6097600000000006E-2</v>
      </c>
      <c r="ET368">
        <v>6.0316599999999998E-2</v>
      </c>
      <c r="EU368">
        <v>47.127490000000002</v>
      </c>
      <c r="EV368">
        <v>46.377879999999998</v>
      </c>
      <c r="EW368">
        <v>45.906300000000002</v>
      </c>
      <c r="EX368">
        <v>45.6083</v>
      </c>
      <c r="EY368">
        <v>45.729649999999999</v>
      </c>
      <c r="EZ368">
        <v>45.239629999999998</v>
      </c>
      <c r="FA368">
        <v>44.944699999999997</v>
      </c>
      <c r="FB368">
        <v>45.115209999999998</v>
      </c>
      <c r="FC368">
        <v>49.081409999999998</v>
      </c>
      <c r="FD368">
        <v>55.165900000000001</v>
      </c>
      <c r="FE368">
        <v>59.900149999999996</v>
      </c>
      <c r="FF368">
        <v>62.393239999999999</v>
      </c>
      <c r="FG368">
        <v>63.850999999999999</v>
      </c>
      <c r="FH368">
        <v>64.428569999999993</v>
      </c>
      <c r="FI368">
        <v>63.998460000000001</v>
      </c>
      <c r="FJ368">
        <v>63.092170000000003</v>
      </c>
      <c r="FK368">
        <v>60.844850000000001</v>
      </c>
      <c r="FL368">
        <v>56.218119999999999</v>
      </c>
      <c r="FM368">
        <v>53.806449999999998</v>
      </c>
      <c r="FN368">
        <v>51.519199999999998</v>
      </c>
      <c r="FO368">
        <v>50.443930000000002</v>
      </c>
      <c r="FP368">
        <v>49.60369</v>
      </c>
      <c r="FQ368">
        <v>48.526879999999998</v>
      </c>
      <c r="FR368">
        <v>47.721969999999999</v>
      </c>
      <c r="FS368">
        <v>1.510219</v>
      </c>
      <c r="FT368">
        <v>8.8849800000000007E-2</v>
      </c>
      <c r="FU368">
        <v>8.0074999999999993E-2</v>
      </c>
      <c r="FV368">
        <v>6.5676999999999999E-2</v>
      </c>
    </row>
    <row r="369" spans="1:178" x14ac:dyDescent="0.3">
      <c r="A369" t="s">
        <v>226</v>
      </c>
      <c r="B369" t="s">
        <v>199</v>
      </c>
      <c r="C369" t="s">
        <v>269</v>
      </c>
      <c r="D369" s="32" t="s">
        <v>232</v>
      </c>
      <c r="E369" t="s">
        <v>220</v>
      </c>
      <c r="F369">
        <v>259</v>
      </c>
      <c r="G369">
        <v>0.87046080000000003</v>
      </c>
      <c r="H369">
        <v>0.80512890000000004</v>
      </c>
      <c r="I369">
        <v>0.79358399999999996</v>
      </c>
      <c r="J369">
        <v>0.81668359999999995</v>
      </c>
      <c r="K369">
        <v>0.84817739999999997</v>
      </c>
      <c r="L369">
        <v>0.91284370000000004</v>
      </c>
      <c r="M369">
        <v>1.074557</v>
      </c>
      <c r="N369">
        <v>0.79257509999999998</v>
      </c>
      <c r="O369">
        <v>0.19453509999999999</v>
      </c>
      <c r="P369">
        <v>-0.41403279999999998</v>
      </c>
      <c r="Q369">
        <v>-0.89825169999999999</v>
      </c>
      <c r="R369">
        <v>-1.13185</v>
      </c>
      <c r="S369">
        <v>-1.0150840000000001</v>
      </c>
      <c r="T369">
        <v>-0.68919090000000005</v>
      </c>
      <c r="U369">
        <v>-0.27020420000000001</v>
      </c>
      <c r="V369">
        <v>0.35168300000000002</v>
      </c>
      <c r="W369">
        <v>0.97137649999999998</v>
      </c>
      <c r="X369">
        <v>1.4150320000000001</v>
      </c>
      <c r="Y369">
        <v>1.590379</v>
      </c>
      <c r="Z369">
        <v>1.5890040000000001</v>
      </c>
      <c r="AA369">
        <v>1.5259199999999999</v>
      </c>
      <c r="AB369">
        <v>1.3109010000000001</v>
      </c>
      <c r="AC369">
        <v>1.1403650000000001</v>
      </c>
      <c r="AD369">
        <v>1.0104</v>
      </c>
      <c r="AE369">
        <v>-0.50316360000000004</v>
      </c>
      <c r="AF369">
        <v>-0.3293625</v>
      </c>
      <c r="AG369">
        <v>-0.24121960000000001</v>
      </c>
      <c r="AH369">
        <v>-0.21155650000000001</v>
      </c>
      <c r="AI369">
        <v>-0.20962120000000001</v>
      </c>
      <c r="AJ369">
        <v>-0.24596660000000001</v>
      </c>
      <c r="AK369">
        <v>-0.1988451</v>
      </c>
      <c r="AL369">
        <v>-0.28317930000000002</v>
      </c>
      <c r="AM369">
        <v>-0.39808070000000001</v>
      </c>
      <c r="AN369">
        <v>-0.47886479999999998</v>
      </c>
      <c r="AO369">
        <v>-0.55497439999999998</v>
      </c>
      <c r="AP369">
        <v>-0.60806629999999995</v>
      </c>
      <c r="AQ369">
        <v>-0.53412959999999998</v>
      </c>
      <c r="AR369">
        <v>-0.4243384</v>
      </c>
      <c r="AS369">
        <v>-0.34854479999999999</v>
      </c>
      <c r="AT369">
        <v>-0.3609617</v>
      </c>
      <c r="AU369">
        <v>-0.51827610000000002</v>
      </c>
      <c r="AV369">
        <v>-0.54059760000000001</v>
      </c>
      <c r="AW369">
        <v>-0.58800980000000003</v>
      </c>
      <c r="AX369">
        <v>-0.51824780000000004</v>
      </c>
      <c r="AY369">
        <v>-0.50204150000000003</v>
      </c>
      <c r="AZ369">
        <v>-0.49907499999999999</v>
      </c>
      <c r="BA369">
        <v>-0.46438550000000001</v>
      </c>
      <c r="BB369">
        <v>-0.32399060000000002</v>
      </c>
      <c r="BC369">
        <v>-0.38972410000000002</v>
      </c>
      <c r="BD369">
        <v>-0.25934629999999997</v>
      </c>
      <c r="BE369">
        <v>-0.1843883</v>
      </c>
      <c r="BF369">
        <v>-0.1566688</v>
      </c>
      <c r="BG369">
        <v>-0.14790809999999999</v>
      </c>
      <c r="BH369">
        <v>-0.1734105</v>
      </c>
      <c r="BI369">
        <v>-0.12147760000000001</v>
      </c>
      <c r="BJ369">
        <v>-0.19580629999999999</v>
      </c>
      <c r="BK369">
        <v>-0.27916489999999999</v>
      </c>
      <c r="BL369">
        <v>-0.303562</v>
      </c>
      <c r="BM369">
        <v>-0.32777319999999999</v>
      </c>
      <c r="BN369">
        <v>-0.35739120000000002</v>
      </c>
      <c r="BO369">
        <v>-0.2884063</v>
      </c>
      <c r="BP369">
        <v>-0.2090928</v>
      </c>
      <c r="BQ369">
        <v>-0.1724117</v>
      </c>
      <c r="BR369">
        <v>-0.22484380000000001</v>
      </c>
      <c r="BS369">
        <v>-0.4123175</v>
      </c>
      <c r="BT369">
        <v>-0.42874570000000001</v>
      </c>
      <c r="BU369">
        <v>-0.46300449999999999</v>
      </c>
      <c r="BV369">
        <v>-0.39533269999999998</v>
      </c>
      <c r="BW369">
        <v>-0.38037199999999999</v>
      </c>
      <c r="BX369">
        <v>-0.3784304</v>
      </c>
      <c r="BY369">
        <v>-0.3507497</v>
      </c>
      <c r="BZ369">
        <v>-0.23575869999999999</v>
      </c>
      <c r="CA369">
        <v>-0.31115619999999999</v>
      </c>
      <c r="CB369">
        <v>-0.21085319999999999</v>
      </c>
      <c r="CC369">
        <v>-0.14502709999999999</v>
      </c>
      <c r="CD369">
        <v>-0.1186537</v>
      </c>
      <c r="CE369">
        <v>-0.1051658</v>
      </c>
      <c r="CF369">
        <v>-0.1231583</v>
      </c>
      <c r="CG369">
        <v>-6.7892999999999995E-2</v>
      </c>
      <c r="CH369">
        <v>-0.135292</v>
      </c>
      <c r="CI369">
        <v>-0.19680420000000001</v>
      </c>
      <c r="CJ369">
        <v>-0.1821479</v>
      </c>
      <c r="CK369">
        <v>-0.17041439999999999</v>
      </c>
      <c r="CL369">
        <v>-0.18377450000000001</v>
      </c>
      <c r="CM369">
        <v>-0.11821909999999999</v>
      </c>
      <c r="CN369">
        <v>-6.00143E-2</v>
      </c>
      <c r="CO369">
        <v>-5.0422399999999999E-2</v>
      </c>
      <c r="CP369">
        <v>-0.13056899999999999</v>
      </c>
      <c r="CQ369">
        <v>-0.33893099999999998</v>
      </c>
      <c r="CR369">
        <v>-0.35127750000000002</v>
      </c>
      <c r="CS369">
        <v>-0.37642609999999999</v>
      </c>
      <c r="CT369">
        <v>-0.31020199999999998</v>
      </c>
      <c r="CU369">
        <v>-0.29610419999999998</v>
      </c>
      <c r="CV369">
        <v>-0.29487239999999998</v>
      </c>
      <c r="CW369">
        <v>-0.27204590000000001</v>
      </c>
      <c r="CX369">
        <v>-0.17464950000000001</v>
      </c>
      <c r="CY369">
        <v>-0.2325883</v>
      </c>
      <c r="CZ369">
        <v>-0.16236020000000001</v>
      </c>
      <c r="DA369">
        <v>-0.10566589999999999</v>
      </c>
      <c r="DB369">
        <v>-8.0638600000000005E-2</v>
      </c>
      <c r="DC369">
        <v>-6.2423600000000003E-2</v>
      </c>
      <c r="DD369">
        <v>-7.2906200000000004E-2</v>
      </c>
      <c r="DE369">
        <v>-1.43085E-2</v>
      </c>
      <c r="DF369">
        <v>-7.4777700000000003E-2</v>
      </c>
      <c r="DG369">
        <v>-0.1144435</v>
      </c>
      <c r="DH369">
        <v>-6.0733700000000002E-2</v>
      </c>
      <c r="DI369">
        <v>-1.3055600000000001E-2</v>
      </c>
      <c r="DJ369">
        <v>-1.01577E-2</v>
      </c>
      <c r="DK369">
        <v>5.1968100000000003E-2</v>
      </c>
      <c r="DL369">
        <v>8.9064099999999993E-2</v>
      </c>
      <c r="DM369">
        <v>7.1566900000000003E-2</v>
      </c>
      <c r="DN369">
        <v>-3.6294199999999999E-2</v>
      </c>
      <c r="DO369">
        <v>-0.26554440000000001</v>
      </c>
      <c r="DP369">
        <v>-0.27380919999999997</v>
      </c>
      <c r="DQ369">
        <v>-0.28984769999999999</v>
      </c>
      <c r="DR369">
        <v>-0.2250713</v>
      </c>
      <c r="DS369">
        <v>-0.21183630000000001</v>
      </c>
      <c r="DT369">
        <v>-0.21131440000000001</v>
      </c>
      <c r="DU369">
        <v>-0.19334200000000001</v>
      </c>
      <c r="DV369">
        <v>-0.1135403</v>
      </c>
      <c r="DW369">
        <v>-0.1191488</v>
      </c>
      <c r="DX369">
        <v>-9.2343900000000007E-2</v>
      </c>
      <c r="DY369">
        <v>-4.8834599999999999E-2</v>
      </c>
      <c r="DZ369">
        <v>-2.57509E-2</v>
      </c>
      <c r="EA369">
        <v>-7.1049999999999998E-4</v>
      </c>
      <c r="EB369">
        <v>-3.5E-4</v>
      </c>
      <c r="EC369">
        <v>6.3059000000000004E-2</v>
      </c>
      <c r="ED369">
        <v>1.25954E-2</v>
      </c>
      <c r="EE369">
        <v>4.4723000000000002E-3</v>
      </c>
      <c r="EF369">
        <v>0.11456909999999999</v>
      </c>
      <c r="EG369">
        <v>0.21414559999999999</v>
      </c>
      <c r="EH369">
        <v>0.24051739999999999</v>
      </c>
      <c r="EI369">
        <v>0.2976915</v>
      </c>
      <c r="EJ369">
        <v>0.30430980000000002</v>
      </c>
      <c r="EK369">
        <v>0.2477</v>
      </c>
      <c r="EL369">
        <v>9.9823700000000001E-2</v>
      </c>
      <c r="EM369">
        <v>-0.1595858</v>
      </c>
      <c r="EN369">
        <v>-0.1619574</v>
      </c>
      <c r="EO369">
        <v>-0.1648424</v>
      </c>
      <c r="EP369">
        <v>-0.1021562</v>
      </c>
      <c r="EQ369">
        <v>-9.0166899999999994E-2</v>
      </c>
      <c r="ER369">
        <v>-9.0669799999999995E-2</v>
      </c>
      <c r="ES369">
        <v>-7.9706200000000005E-2</v>
      </c>
      <c r="ET369">
        <v>-2.5308299999999999E-2</v>
      </c>
      <c r="EU369">
        <v>52.380949999999999</v>
      </c>
      <c r="EV369">
        <v>51.952379999999998</v>
      </c>
      <c r="EW369">
        <v>51.714289999999998</v>
      </c>
      <c r="EX369">
        <v>51.095239999999997</v>
      </c>
      <c r="EY369">
        <v>51.333329999999997</v>
      </c>
      <c r="EZ369">
        <v>51.047620000000002</v>
      </c>
      <c r="FA369">
        <v>50.285710000000002</v>
      </c>
      <c r="FB369">
        <v>50.047620000000002</v>
      </c>
      <c r="FC369">
        <v>53.809519999999999</v>
      </c>
      <c r="FD369">
        <v>58.142859999999999</v>
      </c>
      <c r="FE369">
        <v>61.476190000000003</v>
      </c>
      <c r="FF369">
        <v>63.619050000000001</v>
      </c>
      <c r="FG369">
        <v>65.047619999999995</v>
      </c>
      <c r="FH369">
        <v>65.333340000000007</v>
      </c>
      <c r="FI369">
        <v>64.523809999999997</v>
      </c>
      <c r="FJ369">
        <v>63.23809</v>
      </c>
      <c r="FK369">
        <v>61.428570000000001</v>
      </c>
      <c r="FL369">
        <v>58.523809999999997</v>
      </c>
      <c r="FM369">
        <v>56.666670000000003</v>
      </c>
      <c r="FN369">
        <v>54.904760000000003</v>
      </c>
      <c r="FO369">
        <v>54.23809</v>
      </c>
      <c r="FP369">
        <v>53.952379999999998</v>
      </c>
      <c r="FQ369">
        <v>52.904760000000003</v>
      </c>
      <c r="FR369">
        <v>52.333329999999997</v>
      </c>
      <c r="FS369">
        <v>2.5784739999999999</v>
      </c>
      <c r="FT369">
        <v>0.161637</v>
      </c>
      <c r="FU369">
        <v>0.15161620000000001</v>
      </c>
      <c r="FV369">
        <v>8.3371000000000001E-2</v>
      </c>
    </row>
    <row r="370" spans="1:178" x14ac:dyDescent="0.3">
      <c r="A370" t="s">
        <v>226</v>
      </c>
      <c r="B370" t="s">
        <v>199</v>
      </c>
      <c r="C370" t="s">
        <v>269</v>
      </c>
      <c r="D370" s="32" t="s">
        <v>232</v>
      </c>
      <c r="E370" t="s">
        <v>221</v>
      </c>
      <c r="F370">
        <v>280</v>
      </c>
      <c r="G370">
        <v>0.91929300000000003</v>
      </c>
      <c r="H370">
        <v>0.7558184</v>
      </c>
      <c r="I370">
        <v>0.70081439999999995</v>
      </c>
      <c r="J370">
        <v>0.72553129999999999</v>
      </c>
      <c r="K370">
        <v>0.73220160000000001</v>
      </c>
      <c r="L370">
        <v>0.75421550000000004</v>
      </c>
      <c r="M370">
        <v>0.85948190000000002</v>
      </c>
      <c r="N370">
        <v>0.81261919999999999</v>
      </c>
      <c r="O370">
        <v>0.30420580000000003</v>
      </c>
      <c r="P370">
        <v>-0.20504040000000001</v>
      </c>
      <c r="Q370">
        <v>-0.49522919999999998</v>
      </c>
      <c r="R370">
        <v>-0.60443349999999996</v>
      </c>
      <c r="S370">
        <v>-0.54679440000000001</v>
      </c>
      <c r="T370">
        <v>-0.30062870000000003</v>
      </c>
      <c r="U370">
        <v>0.16469339999999999</v>
      </c>
      <c r="V370">
        <v>0.71465020000000001</v>
      </c>
      <c r="W370">
        <v>1.3456939999999999</v>
      </c>
      <c r="X370">
        <v>1.825115</v>
      </c>
      <c r="Y370">
        <v>1.7983990000000001</v>
      </c>
      <c r="Z370">
        <v>1.576271</v>
      </c>
      <c r="AA370">
        <v>1.5573840000000001</v>
      </c>
      <c r="AB370">
        <v>1.4781219999999999</v>
      </c>
      <c r="AC370">
        <v>1.323232</v>
      </c>
      <c r="AD370">
        <v>1.2061059999999999</v>
      </c>
      <c r="AE370">
        <v>-0.21727399999999999</v>
      </c>
      <c r="AF370">
        <v>-0.4247225</v>
      </c>
      <c r="AG370">
        <v>-0.32399040000000001</v>
      </c>
      <c r="AH370">
        <v>-0.2941684</v>
      </c>
      <c r="AI370">
        <v>-0.29999290000000001</v>
      </c>
      <c r="AJ370">
        <v>-0.27158779999999999</v>
      </c>
      <c r="AK370">
        <v>-0.26225890000000002</v>
      </c>
      <c r="AL370">
        <v>-0.1878087</v>
      </c>
      <c r="AM370">
        <v>-0.23927490000000001</v>
      </c>
      <c r="AN370">
        <v>-0.22273899999999999</v>
      </c>
      <c r="AO370">
        <v>-0.19601579999999999</v>
      </c>
      <c r="AP370">
        <v>-0.1910974</v>
      </c>
      <c r="AQ370">
        <v>-0.1319707</v>
      </c>
      <c r="AR370">
        <v>-0.13014020000000001</v>
      </c>
      <c r="AS370">
        <v>-0.14596999999999999</v>
      </c>
      <c r="AT370">
        <v>-0.2094288</v>
      </c>
      <c r="AU370">
        <v>-0.2403595</v>
      </c>
      <c r="AV370">
        <v>-0.1819421</v>
      </c>
      <c r="AW370">
        <v>-0.30459409999999998</v>
      </c>
      <c r="AX370">
        <v>-0.34240300000000001</v>
      </c>
      <c r="AY370">
        <v>-0.31071759999999998</v>
      </c>
      <c r="AZ370">
        <v>-0.27664850000000002</v>
      </c>
      <c r="BA370">
        <v>-0.19739780000000001</v>
      </c>
      <c r="BB370">
        <v>-0.12714010000000001</v>
      </c>
      <c r="BC370">
        <v>-0.13466410000000001</v>
      </c>
      <c r="BD370">
        <v>-0.30035909999999999</v>
      </c>
      <c r="BE370">
        <v>-0.2425032</v>
      </c>
      <c r="BF370">
        <v>-0.2215461</v>
      </c>
      <c r="BG370">
        <v>-0.22283900000000001</v>
      </c>
      <c r="BH370">
        <v>-0.19907230000000001</v>
      </c>
      <c r="BI370">
        <v>-0.191133</v>
      </c>
      <c r="BJ370">
        <v>-0.12723870000000001</v>
      </c>
      <c r="BK370">
        <v>-0.1514625</v>
      </c>
      <c r="BL370">
        <v>-0.1183825</v>
      </c>
      <c r="BM370">
        <v>-7.6375100000000001E-2</v>
      </c>
      <c r="BN370">
        <v>-4.3989300000000002E-2</v>
      </c>
      <c r="BO370">
        <v>8.3689000000000003E-3</v>
      </c>
      <c r="BP370">
        <v>-3.7900999999999998E-3</v>
      </c>
      <c r="BQ370">
        <v>-3.5478900000000001E-2</v>
      </c>
      <c r="BR370">
        <v>-0.1207039</v>
      </c>
      <c r="BS370">
        <v>-0.16616010000000001</v>
      </c>
      <c r="BT370">
        <v>-0.11214</v>
      </c>
      <c r="BU370">
        <v>-0.22524710000000001</v>
      </c>
      <c r="BV370">
        <v>-0.26811040000000003</v>
      </c>
      <c r="BW370">
        <v>-0.2408497</v>
      </c>
      <c r="BX370">
        <v>-0.2073015</v>
      </c>
      <c r="BY370">
        <v>-0.13010070000000001</v>
      </c>
      <c r="BZ370">
        <v>-2.7258000000000001E-2</v>
      </c>
      <c r="CA370">
        <v>-7.7448799999999998E-2</v>
      </c>
      <c r="CB370">
        <v>-0.21422550000000001</v>
      </c>
      <c r="CC370">
        <v>-0.18606529999999999</v>
      </c>
      <c r="CD370">
        <v>-0.17124809999999999</v>
      </c>
      <c r="CE370">
        <v>-0.16940240000000001</v>
      </c>
      <c r="CF370">
        <v>-0.14884839999999999</v>
      </c>
      <c r="CG370">
        <v>-0.14187150000000001</v>
      </c>
      <c r="CH370">
        <v>-8.5288000000000003E-2</v>
      </c>
      <c r="CI370">
        <v>-9.0643899999999999E-2</v>
      </c>
      <c r="CJ370">
        <v>-4.6105599999999997E-2</v>
      </c>
      <c r="CK370">
        <v>6.4875999999999996E-3</v>
      </c>
      <c r="CL370">
        <v>5.7897299999999999E-2</v>
      </c>
      <c r="CM370">
        <v>0.1055678</v>
      </c>
      <c r="CN370">
        <v>8.3719600000000005E-2</v>
      </c>
      <c r="CO370">
        <v>4.1046800000000001E-2</v>
      </c>
      <c r="CP370">
        <v>-5.9253300000000002E-2</v>
      </c>
      <c r="CQ370">
        <v>-0.11476980000000001</v>
      </c>
      <c r="CR370">
        <v>-6.3795199999999996E-2</v>
      </c>
      <c r="CS370">
        <v>-0.17029150000000001</v>
      </c>
      <c r="CT370">
        <v>-0.2166555</v>
      </c>
      <c r="CU370">
        <v>-0.19245950000000001</v>
      </c>
      <c r="CV370">
        <v>-0.159272</v>
      </c>
      <c r="CW370">
        <v>-8.3490999999999996E-2</v>
      </c>
      <c r="CX370">
        <v>4.1920100000000002E-2</v>
      </c>
      <c r="CY370">
        <v>-2.0233399999999999E-2</v>
      </c>
      <c r="CZ370">
        <v>-0.12809180000000001</v>
      </c>
      <c r="DA370">
        <v>-0.12962750000000001</v>
      </c>
      <c r="DB370">
        <v>-0.1209501</v>
      </c>
      <c r="DC370">
        <v>-0.1159659</v>
      </c>
      <c r="DD370">
        <v>-9.8624400000000001E-2</v>
      </c>
      <c r="DE370">
        <v>-9.2609899999999995E-2</v>
      </c>
      <c r="DF370">
        <v>-4.3337399999999998E-2</v>
      </c>
      <c r="DG370">
        <v>-2.98252E-2</v>
      </c>
      <c r="DH370">
        <v>2.6171400000000001E-2</v>
      </c>
      <c r="DI370">
        <v>8.9350399999999996E-2</v>
      </c>
      <c r="DJ370">
        <v>0.15978400000000001</v>
      </c>
      <c r="DK370">
        <v>0.20276659999999999</v>
      </c>
      <c r="DL370">
        <v>0.1712293</v>
      </c>
      <c r="DM370">
        <v>0.1175726</v>
      </c>
      <c r="DN370">
        <v>2.1971999999999998E-3</v>
      </c>
      <c r="DO370">
        <v>-6.3379500000000005E-2</v>
      </c>
      <c r="DP370">
        <v>-1.54504E-2</v>
      </c>
      <c r="DQ370">
        <v>-0.11533599999999999</v>
      </c>
      <c r="DR370">
        <v>-0.1652006</v>
      </c>
      <c r="DS370">
        <v>-0.14406920000000001</v>
      </c>
      <c r="DT370">
        <v>-0.11124240000000001</v>
      </c>
      <c r="DU370">
        <v>-3.6881200000000003E-2</v>
      </c>
      <c r="DV370">
        <v>0.11109810000000001</v>
      </c>
      <c r="DW370">
        <v>6.2376399999999999E-2</v>
      </c>
      <c r="DX370">
        <v>-3.7285E-3</v>
      </c>
      <c r="DY370">
        <v>-4.8140200000000001E-2</v>
      </c>
      <c r="DZ370">
        <v>-4.8327799999999997E-2</v>
      </c>
      <c r="EA370">
        <v>-3.8811999999999999E-2</v>
      </c>
      <c r="EB370">
        <v>-2.6108900000000001E-2</v>
      </c>
      <c r="EC370">
        <v>-2.1484E-2</v>
      </c>
      <c r="ED370">
        <v>1.7232600000000001E-2</v>
      </c>
      <c r="EE370">
        <v>5.7987200000000003E-2</v>
      </c>
      <c r="EF370">
        <v>0.1305279</v>
      </c>
      <c r="EG370">
        <v>0.20899100000000001</v>
      </c>
      <c r="EH370">
        <v>0.3068921</v>
      </c>
      <c r="EI370">
        <v>0.34310619999999997</v>
      </c>
      <c r="EJ370">
        <v>0.2975795</v>
      </c>
      <c r="EK370">
        <v>0.22806360000000001</v>
      </c>
      <c r="EL370">
        <v>9.0922100000000006E-2</v>
      </c>
      <c r="EM370">
        <v>1.08199E-2</v>
      </c>
      <c r="EN370">
        <v>5.4351700000000003E-2</v>
      </c>
      <c r="EO370">
        <v>-3.5989E-2</v>
      </c>
      <c r="EP370">
        <v>-9.0908000000000003E-2</v>
      </c>
      <c r="EQ370">
        <v>-7.4201299999999998E-2</v>
      </c>
      <c r="ER370">
        <v>-4.1895399999999999E-2</v>
      </c>
      <c r="ES370">
        <v>3.0415899999999999E-2</v>
      </c>
      <c r="ET370">
        <v>0.21098020000000001</v>
      </c>
      <c r="EU370">
        <v>43.809519999999999</v>
      </c>
      <c r="EV370">
        <v>42.857140000000001</v>
      </c>
      <c r="EW370">
        <v>42.238100000000003</v>
      </c>
      <c r="EX370">
        <v>42.142859999999999</v>
      </c>
      <c r="EY370">
        <v>42.190480000000001</v>
      </c>
      <c r="EZ370">
        <v>41.571429999999999</v>
      </c>
      <c r="FA370">
        <v>41.571429999999999</v>
      </c>
      <c r="FB370">
        <v>42</v>
      </c>
      <c r="FC370">
        <v>46.095239999999997</v>
      </c>
      <c r="FD370">
        <v>53.285710000000002</v>
      </c>
      <c r="FE370">
        <v>58.904760000000003</v>
      </c>
      <c r="FF370">
        <v>61.619050000000001</v>
      </c>
      <c r="FG370">
        <v>63.095239999999997</v>
      </c>
      <c r="FH370">
        <v>63.857140000000001</v>
      </c>
      <c r="FI370">
        <v>63.666670000000003</v>
      </c>
      <c r="FJ370">
        <v>63</v>
      </c>
      <c r="FK370">
        <v>60.476190000000003</v>
      </c>
      <c r="FL370">
        <v>54.76191</v>
      </c>
      <c r="FM370">
        <v>52</v>
      </c>
      <c r="FN370">
        <v>49.380949999999999</v>
      </c>
      <c r="FO370">
        <v>48.047620000000002</v>
      </c>
      <c r="FP370">
        <v>46.857140000000001</v>
      </c>
      <c r="FQ370">
        <v>45.76191</v>
      </c>
      <c r="FR370">
        <v>44.809519999999999</v>
      </c>
      <c r="FS370">
        <v>1.749841</v>
      </c>
      <c r="FT370">
        <v>9.2533400000000002E-2</v>
      </c>
      <c r="FU370">
        <v>8.8658699999999993E-2</v>
      </c>
      <c r="FV370">
        <v>8.9377499999999999E-2</v>
      </c>
    </row>
    <row r="371" spans="1:178" x14ac:dyDescent="0.3">
      <c r="A371" t="s">
        <v>226</v>
      </c>
      <c r="B371" t="s">
        <v>199</v>
      </c>
      <c r="C371" t="s">
        <v>269</v>
      </c>
      <c r="D371" s="32" t="s">
        <v>233</v>
      </c>
      <c r="E371" t="s">
        <v>219</v>
      </c>
      <c r="F371">
        <v>559</v>
      </c>
      <c r="G371">
        <v>0.82035689999999994</v>
      </c>
      <c r="H371">
        <v>0.75885060000000004</v>
      </c>
      <c r="I371">
        <v>0.74325030000000003</v>
      </c>
      <c r="J371">
        <v>0.75765289999999996</v>
      </c>
      <c r="K371">
        <v>0.80999739999999998</v>
      </c>
      <c r="L371">
        <v>0.85140090000000002</v>
      </c>
      <c r="M371">
        <v>1.0017160000000001</v>
      </c>
      <c r="N371">
        <v>0.61142269999999999</v>
      </c>
      <c r="O371">
        <v>-0.16862579999999999</v>
      </c>
      <c r="P371">
        <v>-0.88389589999999996</v>
      </c>
      <c r="Q371">
        <v>-1.37409</v>
      </c>
      <c r="R371">
        <v>-1.5804229999999999</v>
      </c>
      <c r="S371">
        <v>-1.5676479999999999</v>
      </c>
      <c r="T371">
        <v>-1.337291</v>
      </c>
      <c r="U371">
        <v>-0.88849900000000004</v>
      </c>
      <c r="V371">
        <v>-0.1754164</v>
      </c>
      <c r="W371">
        <v>0.53321810000000003</v>
      </c>
      <c r="X371">
        <v>1.251595</v>
      </c>
      <c r="Y371">
        <v>1.423268</v>
      </c>
      <c r="Z371">
        <v>1.3474429999999999</v>
      </c>
      <c r="AA371">
        <v>1.292262</v>
      </c>
      <c r="AB371">
        <v>1.2129749999999999</v>
      </c>
      <c r="AC371">
        <v>1.1111800000000001</v>
      </c>
      <c r="AD371">
        <v>1.01694</v>
      </c>
      <c r="AE371">
        <v>-0.2783023</v>
      </c>
      <c r="AF371">
        <v>-0.3325458</v>
      </c>
      <c r="AG371">
        <v>-0.26474009999999998</v>
      </c>
      <c r="AH371">
        <v>-0.2401372</v>
      </c>
      <c r="AI371">
        <v>-0.2388391</v>
      </c>
      <c r="AJ371">
        <v>-0.22399549999999999</v>
      </c>
      <c r="AK371">
        <v>-0.18600030000000001</v>
      </c>
      <c r="AL371">
        <v>-0.2032196</v>
      </c>
      <c r="AM371">
        <v>-0.29798000000000002</v>
      </c>
      <c r="AN371">
        <v>-0.32251299999999999</v>
      </c>
      <c r="AO371">
        <v>-0.3274705</v>
      </c>
      <c r="AP371">
        <v>-0.34303139999999999</v>
      </c>
      <c r="AQ371">
        <v>-0.28001900000000002</v>
      </c>
      <c r="AR371">
        <v>-0.22072040000000001</v>
      </c>
      <c r="AS371">
        <v>-0.2036442</v>
      </c>
      <c r="AT371">
        <v>-0.24258060000000001</v>
      </c>
      <c r="AU371">
        <v>-0.31918790000000002</v>
      </c>
      <c r="AV371">
        <v>-0.2831669</v>
      </c>
      <c r="AW371">
        <v>-0.37265749999999997</v>
      </c>
      <c r="AX371">
        <v>-0.37079000000000001</v>
      </c>
      <c r="AY371">
        <v>-0.35870970000000002</v>
      </c>
      <c r="AZ371">
        <v>-0.33733269999999999</v>
      </c>
      <c r="BA371">
        <v>-0.2712599</v>
      </c>
      <c r="BB371">
        <v>-0.169123</v>
      </c>
      <c r="BC371">
        <v>-0.21160180000000001</v>
      </c>
      <c r="BD371">
        <v>-0.25629980000000002</v>
      </c>
      <c r="BE371">
        <v>-0.2092908</v>
      </c>
      <c r="BF371">
        <v>-0.1884226</v>
      </c>
      <c r="BG371">
        <v>-0.1836499</v>
      </c>
      <c r="BH371">
        <v>-0.17207990000000001</v>
      </c>
      <c r="BI371">
        <v>-0.131273</v>
      </c>
      <c r="BJ371">
        <v>-0.14909559999999999</v>
      </c>
      <c r="BK371">
        <v>-0.22150880000000001</v>
      </c>
      <c r="BL371">
        <v>-0.22242329999999999</v>
      </c>
      <c r="BM371">
        <v>-0.20417160000000001</v>
      </c>
      <c r="BN371">
        <v>-0.20014419999999999</v>
      </c>
      <c r="BO371" s="74">
        <v>-0.14161280000000001</v>
      </c>
      <c r="BP371">
        <v>-0.1012762</v>
      </c>
      <c r="BQ371">
        <v>-0.10476480000000001</v>
      </c>
      <c r="BR371">
        <v>-0.16680300000000001</v>
      </c>
      <c r="BS371">
        <v>-0.25713239999999998</v>
      </c>
      <c r="BT371">
        <v>-0.22173979999999999</v>
      </c>
      <c r="BU371">
        <v>-0.3032242</v>
      </c>
      <c r="BV371">
        <v>-0.30628729999999998</v>
      </c>
      <c r="BW371">
        <v>-0.29578880000000002</v>
      </c>
      <c r="BX371">
        <v>-0.27437299999999998</v>
      </c>
      <c r="BY371">
        <v>-0.21065410000000001</v>
      </c>
      <c r="BZ371">
        <v>-0.10134559999999999</v>
      </c>
      <c r="CA371">
        <v>-0.1654052</v>
      </c>
      <c r="CB371">
        <v>-0.20349210000000001</v>
      </c>
      <c r="CC371">
        <v>-0.17088680000000001</v>
      </c>
      <c r="CD371">
        <v>-0.1526052</v>
      </c>
      <c r="CE371">
        <v>-0.145426</v>
      </c>
      <c r="CF371">
        <v>-0.13612340000000001</v>
      </c>
      <c r="CG371">
        <v>-9.3369099999999997E-2</v>
      </c>
      <c r="CH371">
        <v>-0.1116095</v>
      </c>
      <c r="CI371">
        <v>-0.1685451</v>
      </c>
      <c r="CJ371">
        <v>-0.1531015</v>
      </c>
      <c r="CK371">
        <v>-0.11877509999999999</v>
      </c>
      <c r="CL371">
        <v>-0.1011809</v>
      </c>
      <c r="CM371">
        <v>-4.5753099999999998E-2</v>
      </c>
      <c r="CN371">
        <v>-1.8549400000000001E-2</v>
      </c>
      <c r="CO371">
        <v>-3.6281300000000002E-2</v>
      </c>
      <c r="CP371">
        <v>-0.11431959999999999</v>
      </c>
      <c r="CQ371">
        <v>-0.21415290000000001</v>
      </c>
      <c r="CR371">
        <v>-0.17919550000000001</v>
      </c>
      <c r="CS371">
        <v>-0.2551349</v>
      </c>
      <c r="CT371">
        <v>-0.26161299999999998</v>
      </c>
      <c r="CU371">
        <v>-0.25220999999999999</v>
      </c>
      <c r="CV371">
        <v>-0.23076730000000001</v>
      </c>
      <c r="CW371">
        <v>-0.16867879999999999</v>
      </c>
      <c r="CX371">
        <v>-5.4403199999999999E-2</v>
      </c>
      <c r="CY371">
        <v>-0.1192086</v>
      </c>
      <c r="CZ371">
        <v>-0.1506844</v>
      </c>
      <c r="DA371">
        <v>-0.13248280000000001</v>
      </c>
      <c r="DB371">
        <v>-0.1167878</v>
      </c>
      <c r="DC371">
        <v>-0.1072022</v>
      </c>
      <c r="DD371">
        <v>-0.1001668</v>
      </c>
      <c r="DE371">
        <v>-5.5465199999999999E-2</v>
      </c>
      <c r="DF371">
        <v>-7.4123400000000006E-2</v>
      </c>
      <c r="DG371">
        <v>-0.1155815</v>
      </c>
      <c r="DH371">
        <v>-8.3779699999999999E-2</v>
      </c>
      <c r="DI371">
        <v>-3.3378699999999997E-2</v>
      </c>
      <c r="DJ371">
        <v>-2.2176000000000001E-3</v>
      </c>
      <c r="DK371">
        <v>5.0106600000000001E-2</v>
      </c>
      <c r="DL371">
        <v>6.4177300000000007E-2</v>
      </c>
      <c r="DM371">
        <v>3.2202300000000003E-2</v>
      </c>
      <c r="DN371">
        <v>-6.1836299999999997E-2</v>
      </c>
      <c r="DO371">
        <v>-0.1711734</v>
      </c>
      <c r="DP371">
        <v>-0.1366513</v>
      </c>
      <c r="DQ371">
        <v>-0.2070456</v>
      </c>
      <c r="DR371">
        <v>-0.21693870000000001</v>
      </c>
      <c r="DS371">
        <v>-0.20863119999999999</v>
      </c>
      <c r="DT371">
        <v>-0.18716150000000001</v>
      </c>
      <c r="DU371">
        <v>-0.12670339999999999</v>
      </c>
      <c r="DV371">
        <v>-7.4608000000000001E-3</v>
      </c>
      <c r="DW371">
        <v>-5.2508100000000002E-2</v>
      </c>
      <c r="DX371">
        <v>-7.4438500000000005E-2</v>
      </c>
      <c r="DY371">
        <v>-7.7033500000000005E-2</v>
      </c>
      <c r="DZ371">
        <v>-6.5073099999999995E-2</v>
      </c>
      <c r="EA371">
        <v>-5.2012999999999997E-2</v>
      </c>
      <c r="EB371">
        <v>-4.8251299999999997E-2</v>
      </c>
      <c r="EC371">
        <v>-7.3800000000000005E-4</v>
      </c>
      <c r="ED371">
        <v>-1.9999400000000001E-2</v>
      </c>
      <c r="EE371">
        <v>-3.9110300000000001E-2</v>
      </c>
      <c r="EF371">
        <v>1.6310000000000002E-2</v>
      </c>
      <c r="EG371">
        <v>8.9920200000000006E-2</v>
      </c>
      <c r="EH371">
        <v>0.14066960000000001</v>
      </c>
      <c r="EI371">
        <v>0.18851270000000001</v>
      </c>
      <c r="EJ371">
        <v>0.18362149999999999</v>
      </c>
      <c r="EK371">
        <v>0.13108159999999999</v>
      </c>
      <c r="EL371">
        <v>1.39414E-2</v>
      </c>
      <c r="EM371">
        <v>-0.1091178</v>
      </c>
      <c r="EN371">
        <v>-7.5224200000000005E-2</v>
      </c>
      <c r="EO371">
        <v>-0.13761229999999999</v>
      </c>
      <c r="EP371">
        <v>-0.15243599999999999</v>
      </c>
      <c r="EQ371">
        <v>-0.14571039999999999</v>
      </c>
      <c r="ER371">
        <v>-0.1242018</v>
      </c>
      <c r="ES371">
        <v>-6.6097600000000006E-2</v>
      </c>
      <c r="ET371">
        <v>6.0316599999999998E-2</v>
      </c>
      <c r="EU371">
        <v>43.943550000000002</v>
      </c>
      <c r="EV371">
        <v>43.493549999999999</v>
      </c>
      <c r="EW371">
        <v>42.967739999999999</v>
      </c>
      <c r="EX371">
        <v>42.548389999999998</v>
      </c>
      <c r="EY371">
        <v>42.119349999999997</v>
      </c>
      <c r="EZ371">
        <v>41.364519999999999</v>
      </c>
      <c r="FA371">
        <v>41.261290000000002</v>
      </c>
      <c r="FB371">
        <v>41.322580000000002</v>
      </c>
      <c r="FC371">
        <v>45.5</v>
      </c>
      <c r="FD371">
        <v>50.56129</v>
      </c>
      <c r="FE371">
        <v>54.308059999999998</v>
      </c>
      <c r="FF371">
        <v>56.098390000000002</v>
      </c>
      <c r="FG371">
        <v>57.243549999999999</v>
      </c>
      <c r="FH371">
        <v>57.703220000000002</v>
      </c>
      <c r="FI371">
        <v>57.196770000000001</v>
      </c>
      <c r="FJ371">
        <v>56.393549999999998</v>
      </c>
      <c r="FK371">
        <v>54.909680000000002</v>
      </c>
      <c r="FL371">
        <v>53.209679999999999</v>
      </c>
      <c r="FM371">
        <v>50.075809999999997</v>
      </c>
      <c r="FN371">
        <v>48.45</v>
      </c>
      <c r="FO371">
        <v>47.293550000000003</v>
      </c>
      <c r="FP371">
        <v>46.298389999999998</v>
      </c>
      <c r="FQ371">
        <v>45.182259999999999</v>
      </c>
      <c r="FR371">
        <v>44.77581</v>
      </c>
      <c r="FS371">
        <v>1.510219</v>
      </c>
      <c r="FT371">
        <v>8.8849800000000007E-2</v>
      </c>
      <c r="FU371">
        <v>8.0074999999999993E-2</v>
      </c>
      <c r="FV371">
        <v>6.5676999999999999E-2</v>
      </c>
    </row>
    <row r="372" spans="1:178" x14ac:dyDescent="0.3">
      <c r="A372" t="s">
        <v>226</v>
      </c>
      <c r="B372" t="s">
        <v>199</v>
      </c>
      <c r="C372" t="s">
        <v>269</v>
      </c>
      <c r="D372" s="32" t="s">
        <v>233</v>
      </c>
      <c r="E372" t="s">
        <v>220</v>
      </c>
      <c r="F372">
        <v>267</v>
      </c>
      <c r="G372">
        <v>0.73301039999999995</v>
      </c>
      <c r="H372">
        <v>0.70733429999999997</v>
      </c>
      <c r="I372">
        <v>0.72924370000000005</v>
      </c>
      <c r="J372">
        <v>0.76944000000000001</v>
      </c>
      <c r="K372">
        <v>0.78890709999999997</v>
      </c>
      <c r="L372">
        <v>0.84734169999999998</v>
      </c>
      <c r="M372">
        <v>0.94881530000000003</v>
      </c>
      <c r="N372">
        <v>0.48294759999999998</v>
      </c>
      <c r="O372">
        <v>-0.31111670000000002</v>
      </c>
      <c r="P372">
        <v>-1.0947100000000001</v>
      </c>
      <c r="Q372">
        <v>-1.6765080000000001</v>
      </c>
      <c r="R372">
        <v>-1.9417949999999999</v>
      </c>
      <c r="S372">
        <v>-1.946448</v>
      </c>
      <c r="T372">
        <v>-1.6390560000000001</v>
      </c>
      <c r="U372">
        <v>-1.173068</v>
      </c>
      <c r="V372">
        <v>-0.4314752</v>
      </c>
      <c r="W372">
        <v>0.27787109999999998</v>
      </c>
      <c r="X372">
        <v>0.95600379999999996</v>
      </c>
      <c r="Y372">
        <v>1.2565109999999999</v>
      </c>
      <c r="Z372">
        <v>1.2469330000000001</v>
      </c>
      <c r="AA372">
        <v>1.1505209999999999</v>
      </c>
      <c r="AB372">
        <v>1.0570649999999999</v>
      </c>
      <c r="AC372">
        <v>1.015892</v>
      </c>
      <c r="AD372">
        <v>0.93905899999999998</v>
      </c>
      <c r="AE372">
        <v>-0.50316369999999999</v>
      </c>
      <c r="AF372">
        <v>-0.3293625</v>
      </c>
      <c r="AG372">
        <v>-0.24121970000000001</v>
      </c>
      <c r="AH372">
        <v>-0.21155660000000001</v>
      </c>
      <c r="AI372">
        <v>-0.2096211</v>
      </c>
      <c r="AJ372">
        <v>-0.24596660000000001</v>
      </c>
      <c r="AK372">
        <v>-0.1988451</v>
      </c>
      <c r="AL372">
        <v>-0.28317930000000002</v>
      </c>
      <c r="AM372">
        <v>-0.39808070000000001</v>
      </c>
      <c r="AN372">
        <v>-0.47886479999999998</v>
      </c>
      <c r="AO372">
        <v>-0.55497439999999998</v>
      </c>
      <c r="AP372">
        <v>-0.60806629999999995</v>
      </c>
      <c r="AQ372">
        <v>-0.53412959999999998</v>
      </c>
      <c r="AR372">
        <v>-0.4243383</v>
      </c>
      <c r="AS372">
        <v>-0.34854479999999999</v>
      </c>
      <c r="AT372">
        <v>-0.3609617</v>
      </c>
      <c r="AU372">
        <v>-0.51827619999999996</v>
      </c>
      <c r="AV372">
        <v>-0.54059760000000001</v>
      </c>
      <c r="AW372">
        <v>-0.58800980000000003</v>
      </c>
      <c r="AX372">
        <v>-0.51824780000000004</v>
      </c>
      <c r="AY372">
        <v>-0.50204150000000003</v>
      </c>
      <c r="AZ372">
        <v>-0.49907509999999999</v>
      </c>
      <c r="BA372">
        <v>-0.46438550000000001</v>
      </c>
      <c r="BB372">
        <v>-0.32399060000000002</v>
      </c>
      <c r="BC372">
        <v>-0.38972420000000002</v>
      </c>
      <c r="BD372">
        <v>-0.25934620000000003</v>
      </c>
      <c r="BE372">
        <v>-0.18438840000000001</v>
      </c>
      <c r="BF372">
        <v>-0.1566688</v>
      </c>
      <c r="BG372">
        <v>-0.14790809999999999</v>
      </c>
      <c r="BH372">
        <v>-0.17341039999999999</v>
      </c>
      <c r="BI372">
        <v>-0.12147760000000001</v>
      </c>
      <c r="BJ372">
        <v>-0.19580629999999999</v>
      </c>
      <c r="BK372">
        <v>-0.27916489999999999</v>
      </c>
      <c r="BL372">
        <v>-0.303562</v>
      </c>
      <c r="BM372">
        <v>-0.32777329999999999</v>
      </c>
      <c r="BN372">
        <v>-0.35739120000000002</v>
      </c>
      <c r="BO372">
        <v>-0.2884062</v>
      </c>
      <c r="BP372">
        <v>-0.20909269999999999</v>
      </c>
      <c r="BQ372">
        <v>-0.1724117</v>
      </c>
      <c r="BR372">
        <v>-0.22484380000000001</v>
      </c>
      <c r="BS372">
        <v>-0.41231760000000001</v>
      </c>
      <c r="BT372">
        <v>-0.42874570000000001</v>
      </c>
      <c r="BU372">
        <v>-0.46300449999999999</v>
      </c>
      <c r="BV372">
        <v>-0.39533269999999998</v>
      </c>
      <c r="BW372">
        <v>-0.38037199999999999</v>
      </c>
      <c r="BX372">
        <v>-0.3784305</v>
      </c>
      <c r="BY372">
        <v>-0.3507497</v>
      </c>
      <c r="BZ372">
        <v>-0.23575860000000001</v>
      </c>
      <c r="CA372">
        <v>-0.3111563</v>
      </c>
      <c r="CB372">
        <v>-0.21085319999999999</v>
      </c>
      <c r="CC372">
        <v>-0.1450272</v>
      </c>
      <c r="CD372">
        <v>-0.1186538</v>
      </c>
      <c r="CE372">
        <v>-0.1051658</v>
      </c>
      <c r="CF372">
        <v>-0.1231583</v>
      </c>
      <c r="CG372">
        <v>-6.7892999999999995E-2</v>
      </c>
      <c r="CH372">
        <v>-0.135292</v>
      </c>
      <c r="CI372">
        <v>-0.19680420000000001</v>
      </c>
      <c r="CJ372">
        <v>-0.1821479</v>
      </c>
      <c r="CK372">
        <v>-0.17041439999999999</v>
      </c>
      <c r="CL372">
        <v>-0.18377450000000001</v>
      </c>
      <c r="CM372">
        <v>-0.118219</v>
      </c>
      <c r="CN372">
        <v>-6.0014199999999997E-2</v>
      </c>
      <c r="CO372">
        <v>-5.0422399999999999E-2</v>
      </c>
      <c r="CP372">
        <v>-0.13056899999999999</v>
      </c>
      <c r="CQ372">
        <v>-0.33893099999999998</v>
      </c>
      <c r="CR372">
        <v>-0.35127750000000002</v>
      </c>
      <c r="CS372">
        <v>-0.37642609999999999</v>
      </c>
      <c r="CT372">
        <v>-0.31020199999999998</v>
      </c>
      <c r="CU372">
        <v>-0.29610419999999998</v>
      </c>
      <c r="CV372">
        <v>-0.29487249999999998</v>
      </c>
      <c r="CW372">
        <v>-0.27204590000000001</v>
      </c>
      <c r="CX372">
        <v>-0.17464940000000001</v>
      </c>
      <c r="CY372">
        <v>-0.2325884</v>
      </c>
      <c r="CZ372">
        <v>-0.16236010000000001</v>
      </c>
      <c r="DA372">
        <v>-0.105666</v>
      </c>
      <c r="DB372">
        <v>-8.0638699999999994E-2</v>
      </c>
      <c r="DC372">
        <v>-6.24235E-2</v>
      </c>
      <c r="DD372">
        <v>-7.2906100000000001E-2</v>
      </c>
      <c r="DE372">
        <v>-1.43085E-2</v>
      </c>
      <c r="DF372">
        <v>-7.4777700000000003E-2</v>
      </c>
      <c r="DG372">
        <v>-0.1144435</v>
      </c>
      <c r="DH372">
        <v>-6.0733700000000002E-2</v>
      </c>
      <c r="DI372">
        <v>-1.3055600000000001E-2</v>
      </c>
      <c r="DJ372">
        <v>-1.01577E-2</v>
      </c>
      <c r="DK372">
        <v>5.1968199999999999E-2</v>
      </c>
      <c r="DL372">
        <v>8.9064199999999996E-2</v>
      </c>
      <c r="DM372">
        <v>7.15668E-2</v>
      </c>
      <c r="DN372">
        <v>-3.6294199999999999E-2</v>
      </c>
      <c r="DO372">
        <v>-0.26554440000000001</v>
      </c>
      <c r="DP372">
        <v>-0.27380919999999997</v>
      </c>
      <c r="DQ372">
        <v>-0.28984769999999999</v>
      </c>
      <c r="DR372">
        <v>-0.2250713</v>
      </c>
      <c r="DS372">
        <v>-0.21183630000000001</v>
      </c>
      <c r="DT372">
        <v>-0.21131449999999999</v>
      </c>
      <c r="DU372">
        <v>-0.19334200000000001</v>
      </c>
      <c r="DV372">
        <v>-0.11354019999999999</v>
      </c>
      <c r="DW372">
        <v>-0.1191488</v>
      </c>
      <c r="DX372">
        <v>-9.2343900000000007E-2</v>
      </c>
      <c r="DY372">
        <v>-4.8834700000000002E-2</v>
      </c>
      <c r="DZ372">
        <v>-2.5751E-2</v>
      </c>
      <c r="EA372">
        <v>-7.1040000000000003E-4</v>
      </c>
      <c r="EB372">
        <v>-3.5E-4</v>
      </c>
      <c r="EC372">
        <v>6.3059000000000004E-2</v>
      </c>
      <c r="ED372">
        <v>1.25954E-2</v>
      </c>
      <c r="EE372">
        <v>4.4723000000000002E-3</v>
      </c>
      <c r="EF372">
        <v>0.11456909999999999</v>
      </c>
      <c r="EG372">
        <v>0.21414549999999999</v>
      </c>
      <c r="EH372">
        <v>0.24051739999999999</v>
      </c>
      <c r="EI372">
        <v>0.2976915</v>
      </c>
      <c r="EJ372">
        <v>0.30430980000000002</v>
      </c>
      <c r="EK372">
        <v>0.2477</v>
      </c>
      <c r="EL372">
        <v>9.9823700000000001E-2</v>
      </c>
      <c r="EM372">
        <v>-0.1595859</v>
      </c>
      <c r="EN372">
        <v>-0.1619574</v>
      </c>
      <c r="EO372">
        <v>-0.1648424</v>
      </c>
      <c r="EP372">
        <v>-0.1021562</v>
      </c>
      <c r="EQ372">
        <v>-9.0166899999999994E-2</v>
      </c>
      <c r="ER372">
        <v>-9.0670000000000001E-2</v>
      </c>
      <c r="ES372">
        <v>-7.9706200000000005E-2</v>
      </c>
      <c r="ET372">
        <v>-2.5308299999999999E-2</v>
      </c>
      <c r="EU372">
        <v>47.1</v>
      </c>
      <c r="EV372">
        <v>46.65</v>
      </c>
      <c r="EW372">
        <v>46.4</v>
      </c>
      <c r="EX372">
        <v>45.95</v>
      </c>
      <c r="EY372">
        <v>45.95</v>
      </c>
      <c r="EZ372">
        <v>44.95</v>
      </c>
      <c r="FA372">
        <v>45</v>
      </c>
      <c r="FB372">
        <v>45</v>
      </c>
      <c r="FC372">
        <v>49.3</v>
      </c>
      <c r="FD372">
        <v>53.35</v>
      </c>
      <c r="FE372">
        <v>56.3</v>
      </c>
      <c r="FF372">
        <v>58.55</v>
      </c>
      <c r="FG372">
        <v>59.45</v>
      </c>
      <c r="FH372">
        <v>59.45</v>
      </c>
      <c r="FI372">
        <v>58.3</v>
      </c>
      <c r="FJ372">
        <v>57.65</v>
      </c>
      <c r="FK372">
        <v>56.35</v>
      </c>
      <c r="FL372">
        <v>54.65</v>
      </c>
      <c r="FM372">
        <v>52.65</v>
      </c>
      <c r="FN372">
        <v>51.3</v>
      </c>
      <c r="FO372">
        <v>50.45</v>
      </c>
      <c r="FP372">
        <v>49.7</v>
      </c>
      <c r="FQ372">
        <v>48.4</v>
      </c>
      <c r="FR372">
        <v>48.3</v>
      </c>
      <c r="FS372">
        <v>2.5784739999999999</v>
      </c>
      <c r="FT372">
        <v>0.161637</v>
      </c>
      <c r="FU372">
        <v>0.15161620000000001</v>
      </c>
      <c r="FV372">
        <v>8.3371000000000001E-2</v>
      </c>
    </row>
    <row r="373" spans="1:178" x14ac:dyDescent="0.3">
      <c r="A373" t="s">
        <v>226</v>
      </c>
      <c r="B373" t="s">
        <v>199</v>
      </c>
      <c r="C373" t="s">
        <v>269</v>
      </c>
      <c r="D373" s="32" t="s">
        <v>233</v>
      </c>
      <c r="E373" t="s">
        <v>221</v>
      </c>
      <c r="F373">
        <v>292</v>
      </c>
      <c r="G373">
        <v>0.87142620000000004</v>
      </c>
      <c r="H373">
        <v>0.77600480000000005</v>
      </c>
      <c r="I373">
        <v>0.75325039999999999</v>
      </c>
      <c r="J373">
        <v>0.75300840000000002</v>
      </c>
      <c r="K373">
        <v>0.82476859999999996</v>
      </c>
      <c r="L373">
        <v>0.84942790000000001</v>
      </c>
      <c r="M373">
        <v>1.0027140000000001</v>
      </c>
      <c r="N373">
        <v>0.70392909999999997</v>
      </c>
      <c r="O373">
        <v>-1.8578000000000001E-2</v>
      </c>
      <c r="P373">
        <v>-0.66209899999999999</v>
      </c>
      <c r="Q373">
        <v>-1.0904400000000001</v>
      </c>
      <c r="R373">
        <v>-1.245274</v>
      </c>
      <c r="S373">
        <v>-1.222853</v>
      </c>
      <c r="T373">
        <v>-1.070622</v>
      </c>
      <c r="U373">
        <v>-0.6403742</v>
      </c>
      <c r="V373">
        <v>3.1108500000000001E-2</v>
      </c>
      <c r="W373">
        <v>0.71506570000000003</v>
      </c>
      <c r="X373">
        <v>1.445001</v>
      </c>
      <c r="Y373">
        <v>1.5368269999999999</v>
      </c>
      <c r="Z373">
        <v>1.4251929999999999</v>
      </c>
      <c r="AA373">
        <v>1.41381</v>
      </c>
      <c r="AB373">
        <v>1.342452</v>
      </c>
      <c r="AC373">
        <v>1.1912659999999999</v>
      </c>
      <c r="AD373">
        <v>1.086506</v>
      </c>
      <c r="AE373">
        <v>-0.21727399999999999</v>
      </c>
      <c r="AF373">
        <v>-0.4247225</v>
      </c>
      <c r="AG373">
        <v>-0.32399050000000001</v>
      </c>
      <c r="AH373">
        <v>-0.2941684</v>
      </c>
      <c r="AI373">
        <v>-0.29999290000000001</v>
      </c>
      <c r="AJ373">
        <v>-0.27158779999999999</v>
      </c>
      <c r="AK373">
        <v>-0.26225870000000001</v>
      </c>
      <c r="AL373">
        <v>-0.1878087</v>
      </c>
      <c r="AM373">
        <v>-0.23927490000000001</v>
      </c>
      <c r="AN373">
        <v>-0.22273899999999999</v>
      </c>
      <c r="AO373">
        <v>-0.19601579999999999</v>
      </c>
      <c r="AP373">
        <v>-0.1910974</v>
      </c>
      <c r="AQ373">
        <v>-0.1319707</v>
      </c>
      <c r="AR373">
        <v>-0.13014020000000001</v>
      </c>
      <c r="AS373">
        <v>-0.14596999999999999</v>
      </c>
      <c r="AT373">
        <v>-0.2094288</v>
      </c>
      <c r="AU373">
        <v>-0.2403595</v>
      </c>
      <c r="AV373">
        <v>-0.1819421</v>
      </c>
      <c r="AW373">
        <v>-0.30459399999999998</v>
      </c>
      <c r="AX373">
        <v>-0.34240300000000001</v>
      </c>
      <c r="AY373">
        <v>-0.31071759999999998</v>
      </c>
      <c r="AZ373">
        <v>-0.27664840000000002</v>
      </c>
      <c r="BA373">
        <v>-0.19739780000000001</v>
      </c>
      <c r="BB373">
        <v>-0.12714010000000001</v>
      </c>
      <c r="BC373">
        <v>-0.13466420000000001</v>
      </c>
      <c r="BD373">
        <v>-0.30035909999999999</v>
      </c>
      <c r="BE373">
        <v>-0.2425032</v>
      </c>
      <c r="BF373">
        <v>-0.2215461</v>
      </c>
      <c r="BG373">
        <v>-0.22283900000000001</v>
      </c>
      <c r="BH373">
        <v>-0.19907230000000001</v>
      </c>
      <c r="BI373">
        <v>-0.19113289999999999</v>
      </c>
      <c r="BJ373">
        <v>-0.12723870000000001</v>
      </c>
      <c r="BK373">
        <v>-0.1514625</v>
      </c>
      <c r="BL373">
        <v>-0.1183825</v>
      </c>
      <c r="BM373">
        <v>-7.6375100000000001E-2</v>
      </c>
      <c r="BN373">
        <v>-4.3989300000000002E-2</v>
      </c>
      <c r="BO373">
        <v>8.3689000000000003E-3</v>
      </c>
      <c r="BP373">
        <v>-3.7900999999999998E-3</v>
      </c>
      <c r="BQ373">
        <v>-3.5478900000000001E-2</v>
      </c>
      <c r="BR373">
        <v>-0.1207039</v>
      </c>
      <c r="BS373">
        <v>-0.16616010000000001</v>
      </c>
      <c r="BT373">
        <v>-0.11214</v>
      </c>
      <c r="BU373">
        <v>-0.2252469</v>
      </c>
      <c r="BV373">
        <v>-0.26811040000000003</v>
      </c>
      <c r="BW373">
        <v>-0.2408497</v>
      </c>
      <c r="BX373">
        <v>-0.2073014</v>
      </c>
      <c r="BY373">
        <v>-0.13010070000000001</v>
      </c>
      <c r="BZ373">
        <v>-2.7258000000000001E-2</v>
      </c>
      <c r="CA373">
        <v>-7.7448799999999998E-2</v>
      </c>
      <c r="CB373">
        <v>-0.21422550000000001</v>
      </c>
      <c r="CC373">
        <v>-0.18606539999999999</v>
      </c>
      <c r="CD373">
        <v>-0.17124809999999999</v>
      </c>
      <c r="CE373">
        <v>-0.16940240000000001</v>
      </c>
      <c r="CF373">
        <v>-0.14884839999999999</v>
      </c>
      <c r="CG373">
        <v>-0.14187130000000001</v>
      </c>
      <c r="CH373">
        <v>-8.5288000000000003E-2</v>
      </c>
      <c r="CI373">
        <v>-9.0643799999999997E-2</v>
      </c>
      <c r="CJ373">
        <v>-4.6105599999999997E-2</v>
      </c>
      <c r="CK373">
        <v>6.4875999999999996E-3</v>
      </c>
      <c r="CL373">
        <v>5.7897299999999999E-2</v>
      </c>
      <c r="CM373">
        <v>0.1055677</v>
      </c>
      <c r="CN373">
        <v>8.3719600000000005E-2</v>
      </c>
      <c r="CO373">
        <v>4.1046800000000001E-2</v>
      </c>
      <c r="CP373">
        <v>-5.9253300000000002E-2</v>
      </c>
      <c r="CQ373">
        <v>-0.11476980000000001</v>
      </c>
      <c r="CR373">
        <v>-6.3795199999999996E-2</v>
      </c>
      <c r="CS373">
        <v>-0.17029140000000001</v>
      </c>
      <c r="CT373">
        <v>-0.2166555</v>
      </c>
      <c r="CU373">
        <v>-0.19245950000000001</v>
      </c>
      <c r="CV373">
        <v>-0.15927179999999999</v>
      </c>
      <c r="CW373">
        <v>-8.3490999999999996E-2</v>
      </c>
      <c r="CX373">
        <v>4.1920100000000002E-2</v>
      </c>
      <c r="CY373">
        <v>-2.0233500000000001E-2</v>
      </c>
      <c r="CZ373">
        <v>-0.12809180000000001</v>
      </c>
      <c r="DA373">
        <v>-0.12962750000000001</v>
      </c>
      <c r="DB373">
        <v>-0.1209501</v>
      </c>
      <c r="DC373">
        <v>-0.1159659</v>
      </c>
      <c r="DD373">
        <v>-9.8624400000000001E-2</v>
      </c>
      <c r="DE373">
        <v>-9.2609800000000006E-2</v>
      </c>
      <c r="DF373">
        <v>-4.3337399999999998E-2</v>
      </c>
      <c r="DG373">
        <v>-2.98252E-2</v>
      </c>
      <c r="DH373">
        <v>2.6171400000000001E-2</v>
      </c>
      <c r="DI373">
        <v>8.9350399999999996E-2</v>
      </c>
      <c r="DJ373">
        <v>0.15978400000000001</v>
      </c>
      <c r="DK373">
        <v>0.20276649999999999</v>
      </c>
      <c r="DL373">
        <v>0.1712293</v>
      </c>
      <c r="DM373">
        <v>0.1175725</v>
      </c>
      <c r="DN373">
        <v>2.1971999999999998E-3</v>
      </c>
      <c r="DO373">
        <v>-6.3379500000000005E-2</v>
      </c>
      <c r="DP373">
        <v>-1.54504E-2</v>
      </c>
      <c r="DQ373">
        <v>-0.11533590000000001</v>
      </c>
      <c r="DR373">
        <v>-0.1652006</v>
      </c>
      <c r="DS373">
        <v>-0.14406920000000001</v>
      </c>
      <c r="DT373">
        <v>-0.1112423</v>
      </c>
      <c r="DU373">
        <v>-3.6881200000000003E-2</v>
      </c>
      <c r="DV373">
        <v>0.11109810000000001</v>
      </c>
      <c r="DW373">
        <v>6.2376399999999999E-2</v>
      </c>
      <c r="DX373">
        <v>-3.7285E-3</v>
      </c>
      <c r="DY373">
        <v>-4.8140299999999997E-2</v>
      </c>
      <c r="DZ373">
        <v>-4.8327799999999997E-2</v>
      </c>
      <c r="EA373">
        <v>-3.8811999999999999E-2</v>
      </c>
      <c r="EB373">
        <v>-2.6108900000000001E-2</v>
      </c>
      <c r="EC373">
        <v>-2.14839E-2</v>
      </c>
      <c r="ED373">
        <v>1.7232600000000001E-2</v>
      </c>
      <c r="EE373">
        <v>5.7987200000000003E-2</v>
      </c>
      <c r="EF373">
        <v>0.1305279</v>
      </c>
      <c r="EG373">
        <v>0.20899100000000001</v>
      </c>
      <c r="EH373">
        <v>0.3068921</v>
      </c>
      <c r="EI373">
        <v>0.34310619999999997</v>
      </c>
      <c r="EJ373">
        <v>0.29757939999999999</v>
      </c>
      <c r="EK373">
        <v>0.22806360000000001</v>
      </c>
      <c r="EL373">
        <v>9.0922100000000006E-2</v>
      </c>
      <c r="EM373">
        <v>1.08199E-2</v>
      </c>
      <c r="EN373">
        <v>5.4351700000000003E-2</v>
      </c>
      <c r="EO373">
        <v>-3.5988899999999997E-2</v>
      </c>
      <c r="EP373">
        <v>-9.0908000000000003E-2</v>
      </c>
      <c r="EQ373">
        <v>-7.4201299999999998E-2</v>
      </c>
      <c r="ER373">
        <v>-4.1895300000000003E-2</v>
      </c>
      <c r="ES373">
        <v>3.0415899999999999E-2</v>
      </c>
      <c r="ET373">
        <v>0.21098020000000001</v>
      </c>
      <c r="EU373">
        <v>41.95</v>
      </c>
      <c r="EV373">
        <v>41.5</v>
      </c>
      <c r="EW373">
        <v>40.799999999999997</v>
      </c>
      <c r="EX373">
        <v>40.4</v>
      </c>
      <c r="EY373">
        <v>39.700000000000003</v>
      </c>
      <c r="EZ373">
        <v>39.1</v>
      </c>
      <c r="FA373">
        <v>38.9</v>
      </c>
      <c r="FB373">
        <v>39</v>
      </c>
      <c r="FC373">
        <v>43.1</v>
      </c>
      <c r="FD373">
        <v>48.8</v>
      </c>
      <c r="FE373">
        <v>53.05</v>
      </c>
      <c r="FF373">
        <v>54.55</v>
      </c>
      <c r="FG373">
        <v>55.85</v>
      </c>
      <c r="FH373">
        <v>56.6</v>
      </c>
      <c r="FI373">
        <v>56.5</v>
      </c>
      <c r="FJ373">
        <v>55.6</v>
      </c>
      <c r="FK373">
        <v>54</v>
      </c>
      <c r="FL373">
        <v>52.3</v>
      </c>
      <c r="FM373">
        <v>48.45</v>
      </c>
      <c r="FN373">
        <v>46.65</v>
      </c>
      <c r="FO373">
        <v>45.3</v>
      </c>
      <c r="FP373">
        <v>44.15</v>
      </c>
      <c r="FQ373">
        <v>43.15</v>
      </c>
      <c r="FR373">
        <v>42.55</v>
      </c>
      <c r="FS373">
        <v>1.749841</v>
      </c>
      <c r="FT373">
        <v>9.2533400000000002E-2</v>
      </c>
      <c r="FU373">
        <v>8.8658699999999993E-2</v>
      </c>
      <c r="FV373">
        <v>8.9377499999999999E-2</v>
      </c>
    </row>
    <row r="374" spans="1:178" x14ac:dyDescent="0.3">
      <c r="A374" t="s">
        <v>226</v>
      </c>
      <c r="B374" t="s">
        <v>199</v>
      </c>
      <c r="C374" t="s">
        <v>269</v>
      </c>
      <c r="D374" s="32" t="s">
        <v>234</v>
      </c>
      <c r="E374" t="s">
        <v>219</v>
      </c>
      <c r="F374">
        <v>549</v>
      </c>
      <c r="G374">
        <v>0.84498410000000002</v>
      </c>
      <c r="H374">
        <v>0.75653239999999999</v>
      </c>
      <c r="I374">
        <v>0.72163429999999995</v>
      </c>
      <c r="J374">
        <v>0.74210019999999999</v>
      </c>
      <c r="K374">
        <v>0.7759239</v>
      </c>
      <c r="L374">
        <v>0.80409410000000003</v>
      </c>
      <c r="M374">
        <v>0.942241</v>
      </c>
      <c r="N374">
        <v>0.78156360000000002</v>
      </c>
      <c r="O374">
        <v>0.1035306</v>
      </c>
      <c r="P374">
        <v>-0.5633399</v>
      </c>
      <c r="Q374">
        <v>-1.040143</v>
      </c>
      <c r="R374">
        <v>-1.328141</v>
      </c>
      <c r="S374">
        <v>-1.2462580000000001</v>
      </c>
      <c r="T374">
        <v>-0.93392120000000001</v>
      </c>
      <c r="U374">
        <v>-0.49174060000000003</v>
      </c>
      <c r="V374">
        <v>0.11136409999999999</v>
      </c>
      <c r="W374">
        <v>0.78108909999999998</v>
      </c>
      <c r="X374">
        <v>1.4112499999999999</v>
      </c>
      <c r="Y374">
        <v>1.515128</v>
      </c>
      <c r="Z374">
        <v>1.4383239999999999</v>
      </c>
      <c r="AA374">
        <v>1.372187</v>
      </c>
      <c r="AB374">
        <v>1.263854</v>
      </c>
      <c r="AC374">
        <v>1.116212</v>
      </c>
      <c r="AD374">
        <v>1.034513</v>
      </c>
      <c r="AE374">
        <v>-0.2783023</v>
      </c>
      <c r="AF374">
        <v>-0.3325458</v>
      </c>
      <c r="AG374">
        <v>-0.26474009999999998</v>
      </c>
      <c r="AH374">
        <v>-0.2401373</v>
      </c>
      <c r="AI374">
        <v>-0.2388391</v>
      </c>
      <c r="AJ374">
        <v>-0.22399540000000001</v>
      </c>
      <c r="AK374">
        <v>-0.1860002</v>
      </c>
      <c r="AL374">
        <v>-0.2032197</v>
      </c>
      <c r="AM374">
        <v>-0.29798000000000002</v>
      </c>
      <c r="AN374">
        <v>-0.32251299999999999</v>
      </c>
      <c r="AO374">
        <v>-0.3274705</v>
      </c>
      <c r="AP374">
        <v>-0.34303139999999999</v>
      </c>
      <c r="AQ374">
        <v>-0.28001900000000002</v>
      </c>
      <c r="AR374">
        <v>-0.22072049999999999</v>
      </c>
      <c r="AS374">
        <v>-0.2036442</v>
      </c>
      <c r="AT374">
        <v>-0.24258060000000001</v>
      </c>
      <c r="AU374">
        <v>-0.31918790000000002</v>
      </c>
      <c r="AV374">
        <v>-0.2831669</v>
      </c>
      <c r="AW374">
        <v>-0.37265749999999997</v>
      </c>
      <c r="AX374">
        <v>-0.37079000000000001</v>
      </c>
      <c r="AY374">
        <v>-0.35870970000000002</v>
      </c>
      <c r="AZ374">
        <v>-0.33733259999999998</v>
      </c>
      <c r="BA374">
        <v>-0.2712599</v>
      </c>
      <c r="BB374">
        <v>-0.169123</v>
      </c>
      <c r="BC374">
        <v>-0.2116017</v>
      </c>
      <c r="BD374">
        <v>-0.25629980000000002</v>
      </c>
      <c r="BE374">
        <v>-0.2092908</v>
      </c>
      <c r="BF374">
        <v>-0.1884226</v>
      </c>
      <c r="BG374">
        <v>-0.1836499</v>
      </c>
      <c r="BH374">
        <v>-0.17207990000000001</v>
      </c>
      <c r="BI374">
        <v>-0.131273</v>
      </c>
      <c r="BJ374">
        <v>-0.1490957</v>
      </c>
      <c r="BK374">
        <v>-0.22150880000000001</v>
      </c>
      <c r="BL374">
        <v>-0.22242329999999999</v>
      </c>
      <c r="BM374">
        <v>-0.20417160000000001</v>
      </c>
      <c r="BN374">
        <v>-0.20014419999999999</v>
      </c>
      <c r="BO374">
        <v>-0.14161280000000001</v>
      </c>
      <c r="BP374">
        <v>-0.1012762</v>
      </c>
      <c r="BQ374">
        <v>-0.10476480000000001</v>
      </c>
      <c r="BR374">
        <v>-0.16680300000000001</v>
      </c>
      <c r="BS374">
        <v>-0.25713239999999998</v>
      </c>
      <c r="BT374">
        <v>-0.22173979999999999</v>
      </c>
      <c r="BU374">
        <v>-0.3032242</v>
      </c>
      <c r="BV374">
        <v>-0.30628729999999998</v>
      </c>
      <c r="BW374">
        <v>-0.29578880000000002</v>
      </c>
      <c r="BX374">
        <v>-0.27437279999999997</v>
      </c>
      <c r="BY374">
        <v>-0.21065410000000001</v>
      </c>
      <c r="BZ374">
        <v>-0.10134559999999999</v>
      </c>
      <c r="CA374">
        <v>-0.1654052</v>
      </c>
      <c r="CB374">
        <v>-0.20349210000000001</v>
      </c>
      <c r="CC374">
        <v>-0.17088680000000001</v>
      </c>
      <c r="CD374">
        <v>-0.1526052</v>
      </c>
      <c r="CE374">
        <v>-0.145426</v>
      </c>
      <c r="CF374">
        <v>-0.1361233</v>
      </c>
      <c r="CG374">
        <v>-9.3369099999999997E-2</v>
      </c>
      <c r="CH374">
        <v>-0.1116096</v>
      </c>
      <c r="CI374">
        <v>-0.16854520000000001</v>
      </c>
      <c r="CJ374">
        <v>-0.1531015</v>
      </c>
      <c r="CK374">
        <v>-0.1187752</v>
      </c>
      <c r="CL374">
        <v>-0.1011809</v>
      </c>
      <c r="CM374">
        <v>-4.5753099999999998E-2</v>
      </c>
      <c r="CN374">
        <v>-1.85495E-2</v>
      </c>
      <c r="CO374">
        <v>-3.6281300000000002E-2</v>
      </c>
      <c r="CP374">
        <v>-0.11431959999999999</v>
      </c>
      <c r="CQ374">
        <v>-0.21415290000000001</v>
      </c>
      <c r="CR374">
        <v>-0.17919550000000001</v>
      </c>
      <c r="CS374">
        <v>-0.2551349</v>
      </c>
      <c r="CT374">
        <v>-0.26161299999999998</v>
      </c>
      <c r="CU374">
        <v>-0.25220999999999999</v>
      </c>
      <c r="CV374">
        <v>-0.2307671</v>
      </c>
      <c r="CW374">
        <v>-0.16867879999999999</v>
      </c>
      <c r="CX374">
        <v>-5.4403199999999999E-2</v>
      </c>
      <c r="CY374">
        <v>-0.1192086</v>
      </c>
      <c r="CZ374">
        <v>-0.1506844</v>
      </c>
      <c r="DA374">
        <v>-0.13248270000000001</v>
      </c>
      <c r="DB374">
        <v>-0.1167878</v>
      </c>
      <c r="DC374">
        <v>-0.1072022</v>
      </c>
      <c r="DD374">
        <v>-0.1001667</v>
      </c>
      <c r="DE374">
        <v>-5.5465100000000003E-2</v>
      </c>
      <c r="DF374">
        <v>-7.4123499999999995E-2</v>
      </c>
      <c r="DG374">
        <v>-0.1155815</v>
      </c>
      <c r="DH374">
        <v>-8.3779699999999999E-2</v>
      </c>
      <c r="DI374">
        <v>-3.33788E-2</v>
      </c>
      <c r="DJ374">
        <v>-2.2176000000000001E-3</v>
      </c>
      <c r="DK374">
        <v>5.0106600000000001E-2</v>
      </c>
      <c r="DL374">
        <v>6.4177200000000004E-2</v>
      </c>
      <c r="DM374">
        <v>3.2202300000000003E-2</v>
      </c>
      <c r="DN374">
        <v>-6.1836299999999997E-2</v>
      </c>
      <c r="DO374">
        <v>-0.1711734</v>
      </c>
      <c r="DP374">
        <v>-0.1366513</v>
      </c>
      <c r="DQ374">
        <v>-0.2070456</v>
      </c>
      <c r="DR374">
        <v>-0.21693870000000001</v>
      </c>
      <c r="DS374">
        <v>-0.20863119999999999</v>
      </c>
      <c r="DT374">
        <v>-0.18716140000000001</v>
      </c>
      <c r="DU374">
        <v>-0.12670339999999999</v>
      </c>
      <c r="DV374">
        <v>-7.4608000000000001E-3</v>
      </c>
      <c r="DW374">
        <v>-5.2508100000000002E-2</v>
      </c>
      <c r="DX374">
        <v>-7.4438500000000005E-2</v>
      </c>
      <c r="DY374">
        <v>-7.7033400000000002E-2</v>
      </c>
      <c r="DZ374">
        <v>-6.5073199999999998E-2</v>
      </c>
      <c r="EA374">
        <v>-5.2012999999999997E-2</v>
      </c>
      <c r="EB374">
        <v>-4.8251200000000001E-2</v>
      </c>
      <c r="EC374">
        <v>-7.3789999999999999E-4</v>
      </c>
      <c r="ED374">
        <v>-1.99995E-2</v>
      </c>
      <c r="EE374">
        <v>-3.9110300000000001E-2</v>
      </c>
      <c r="EF374">
        <v>1.6309899999999999E-2</v>
      </c>
      <c r="EG374">
        <v>8.9920100000000003E-2</v>
      </c>
      <c r="EH374">
        <v>0.14066960000000001</v>
      </c>
      <c r="EI374">
        <v>0.18851270000000001</v>
      </c>
      <c r="EJ374">
        <v>0.18362149999999999</v>
      </c>
      <c r="EK374">
        <v>0.1310817</v>
      </c>
      <c r="EL374">
        <v>1.39414E-2</v>
      </c>
      <c r="EM374">
        <v>-0.1091178</v>
      </c>
      <c r="EN374">
        <v>-7.5224200000000005E-2</v>
      </c>
      <c r="EO374">
        <v>-0.13761229999999999</v>
      </c>
      <c r="EP374">
        <v>-0.15243599999999999</v>
      </c>
      <c r="EQ374">
        <v>-0.14571039999999999</v>
      </c>
      <c r="ER374">
        <v>-0.1242017</v>
      </c>
      <c r="ES374">
        <v>-6.6097600000000006E-2</v>
      </c>
      <c r="ET374">
        <v>6.0316599999999998E-2</v>
      </c>
      <c r="EU374">
        <v>46.887799999999999</v>
      </c>
      <c r="EV374">
        <v>46.416550000000001</v>
      </c>
      <c r="EW374">
        <v>46.183729999999997</v>
      </c>
      <c r="EX374">
        <v>45.441800000000001</v>
      </c>
      <c r="EY374">
        <v>44.973350000000003</v>
      </c>
      <c r="EZ374">
        <v>44.771389999999997</v>
      </c>
      <c r="FA374">
        <v>44.331000000000003</v>
      </c>
      <c r="FB374">
        <v>44.207569999999997</v>
      </c>
      <c r="FC374">
        <v>48.568019999999997</v>
      </c>
      <c r="FD374">
        <v>54.683030000000002</v>
      </c>
      <c r="FE374">
        <v>58.650770000000001</v>
      </c>
      <c r="FF374">
        <v>60.981769999999997</v>
      </c>
      <c r="FG374">
        <v>62.556800000000003</v>
      </c>
      <c r="FH374">
        <v>63.067320000000002</v>
      </c>
      <c r="FI374">
        <v>62.828890000000001</v>
      </c>
      <c r="FJ374">
        <v>61.835900000000002</v>
      </c>
      <c r="FK374">
        <v>60.580649999999999</v>
      </c>
      <c r="FL374">
        <v>56.382890000000003</v>
      </c>
      <c r="FM374">
        <v>53.260869999999997</v>
      </c>
      <c r="FN374">
        <v>51.391300000000001</v>
      </c>
      <c r="FO374">
        <v>50.364649999999997</v>
      </c>
      <c r="FP374">
        <v>49.256659999999997</v>
      </c>
      <c r="FQ374">
        <v>48.116410000000002</v>
      </c>
      <c r="FR374">
        <v>47.661990000000003</v>
      </c>
      <c r="FS374">
        <v>1.510219</v>
      </c>
      <c r="FT374">
        <v>8.8849800000000007E-2</v>
      </c>
      <c r="FU374">
        <v>8.0074999999999993E-2</v>
      </c>
      <c r="FV374">
        <v>6.5676999999999999E-2</v>
      </c>
    </row>
    <row r="375" spans="1:178" x14ac:dyDescent="0.3">
      <c r="A375" t="s">
        <v>226</v>
      </c>
      <c r="B375" t="s">
        <v>199</v>
      </c>
      <c r="C375" t="s">
        <v>269</v>
      </c>
      <c r="D375" s="32" t="s">
        <v>234</v>
      </c>
      <c r="E375" t="s">
        <v>220</v>
      </c>
      <c r="F375">
        <v>262</v>
      </c>
      <c r="G375">
        <v>0.77083650000000004</v>
      </c>
      <c r="H375">
        <v>0.74321380000000004</v>
      </c>
      <c r="I375">
        <v>0.7078624</v>
      </c>
      <c r="J375">
        <v>0.73097489999999998</v>
      </c>
      <c r="K375">
        <v>0.77356610000000003</v>
      </c>
      <c r="L375">
        <v>0.84026559999999995</v>
      </c>
      <c r="M375">
        <v>1.01102</v>
      </c>
      <c r="N375">
        <v>0.7863656</v>
      </c>
      <c r="O375">
        <v>4.4925800000000002E-2</v>
      </c>
      <c r="P375">
        <v>-0.67750109999999997</v>
      </c>
      <c r="Q375">
        <v>-1.2245809999999999</v>
      </c>
      <c r="R375">
        <v>-1.586012</v>
      </c>
      <c r="S375">
        <v>-1.5094959999999999</v>
      </c>
      <c r="T375">
        <v>-1.1178859999999999</v>
      </c>
      <c r="U375">
        <v>-0.72440789999999999</v>
      </c>
      <c r="V375">
        <v>-0.1173715</v>
      </c>
      <c r="W375">
        <v>0.5428444</v>
      </c>
      <c r="X375">
        <v>1.1421190000000001</v>
      </c>
      <c r="Y375">
        <v>1.3804399999999999</v>
      </c>
      <c r="Z375">
        <v>1.392968</v>
      </c>
      <c r="AA375">
        <v>1.3136330000000001</v>
      </c>
      <c r="AB375">
        <v>1.200617</v>
      </c>
      <c r="AC375">
        <v>1.0504180000000001</v>
      </c>
      <c r="AD375">
        <v>0.9321893</v>
      </c>
      <c r="AE375">
        <v>-0.50316360000000004</v>
      </c>
      <c r="AF375">
        <v>-0.3293625</v>
      </c>
      <c r="AG375">
        <v>-0.24121960000000001</v>
      </c>
      <c r="AH375">
        <v>-0.21155650000000001</v>
      </c>
      <c r="AI375">
        <v>-0.20962120000000001</v>
      </c>
      <c r="AJ375">
        <v>-0.24596660000000001</v>
      </c>
      <c r="AK375">
        <v>-0.1988451</v>
      </c>
      <c r="AL375">
        <v>-0.28317930000000002</v>
      </c>
      <c r="AM375">
        <v>-0.39808070000000001</v>
      </c>
      <c r="AN375">
        <v>-0.47886479999999998</v>
      </c>
      <c r="AO375">
        <v>-0.55497439999999998</v>
      </c>
      <c r="AP375">
        <v>-0.60806629999999995</v>
      </c>
      <c r="AQ375">
        <v>-0.53412959999999998</v>
      </c>
      <c r="AR375">
        <v>-0.4243383</v>
      </c>
      <c r="AS375">
        <v>-0.34854479999999999</v>
      </c>
      <c r="AT375">
        <v>-0.3609617</v>
      </c>
      <c r="AU375">
        <v>-0.51827619999999996</v>
      </c>
      <c r="AV375">
        <v>-0.54059760000000001</v>
      </c>
      <c r="AW375">
        <v>-0.58800980000000003</v>
      </c>
      <c r="AX375">
        <v>-0.51824769999999998</v>
      </c>
      <c r="AY375">
        <v>-0.50204150000000003</v>
      </c>
      <c r="AZ375">
        <v>-0.49907499999999999</v>
      </c>
      <c r="BA375">
        <v>-0.46438550000000001</v>
      </c>
      <c r="BB375">
        <v>-0.32399060000000002</v>
      </c>
      <c r="BC375">
        <v>-0.38972410000000002</v>
      </c>
      <c r="BD375">
        <v>-0.25934629999999997</v>
      </c>
      <c r="BE375">
        <v>-0.1843883</v>
      </c>
      <c r="BF375">
        <v>-0.1566688</v>
      </c>
      <c r="BG375">
        <v>-0.14790809999999999</v>
      </c>
      <c r="BH375">
        <v>-0.17341039999999999</v>
      </c>
      <c r="BI375">
        <v>-0.12147760000000001</v>
      </c>
      <c r="BJ375">
        <v>-0.19580629999999999</v>
      </c>
      <c r="BK375">
        <v>-0.27916489999999999</v>
      </c>
      <c r="BL375">
        <v>-0.3035621</v>
      </c>
      <c r="BM375">
        <v>-0.32777329999999999</v>
      </c>
      <c r="BN375">
        <v>-0.35739120000000002</v>
      </c>
      <c r="BO375">
        <v>-0.2884062</v>
      </c>
      <c r="BP375">
        <v>-0.20909269999999999</v>
      </c>
      <c r="BQ375">
        <v>-0.1724117</v>
      </c>
      <c r="BR375">
        <v>-0.22484380000000001</v>
      </c>
      <c r="BS375">
        <v>-0.41231760000000001</v>
      </c>
      <c r="BT375">
        <v>-0.42874570000000001</v>
      </c>
      <c r="BU375">
        <v>-0.46300449999999999</v>
      </c>
      <c r="BV375">
        <v>-0.39533249999999998</v>
      </c>
      <c r="BW375">
        <v>-0.38037199999999999</v>
      </c>
      <c r="BX375">
        <v>-0.3784304</v>
      </c>
      <c r="BY375">
        <v>-0.3507497</v>
      </c>
      <c r="BZ375">
        <v>-0.23575869999999999</v>
      </c>
      <c r="CA375">
        <v>-0.31115619999999999</v>
      </c>
      <c r="CB375">
        <v>-0.21085319999999999</v>
      </c>
      <c r="CC375">
        <v>-0.14502709999999999</v>
      </c>
      <c r="CD375">
        <v>-0.1186537</v>
      </c>
      <c r="CE375">
        <v>-0.1051658</v>
      </c>
      <c r="CF375">
        <v>-0.1231583</v>
      </c>
      <c r="CG375">
        <v>-6.7892999999999995E-2</v>
      </c>
      <c r="CH375">
        <v>-0.135292</v>
      </c>
      <c r="CI375">
        <v>-0.19680420000000001</v>
      </c>
      <c r="CJ375">
        <v>-0.1821479</v>
      </c>
      <c r="CK375">
        <v>-0.17041439999999999</v>
      </c>
      <c r="CL375">
        <v>-0.18377450000000001</v>
      </c>
      <c r="CM375">
        <v>-0.118219</v>
      </c>
      <c r="CN375">
        <v>-6.0014199999999997E-2</v>
      </c>
      <c r="CO375">
        <v>-5.0422399999999999E-2</v>
      </c>
      <c r="CP375">
        <v>-0.13056899999999999</v>
      </c>
      <c r="CQ375">
        <v>-0.33893099999999998</v>
      </c>
      <c r="CR375">
        <v>-0.35127750000000002</v>
      </c>
      <c r="CS375">
        <v>-0.37642609999999999</v>
      </c>
      <c r="CT375">
        <v>-0.31020189999999997</v>
      </c>
      <c r="CU375">
        <v>-0.29610419999999998</v>
      </c>
      <c r="CV375">
        <v>-0.29487239999999998</v>
      </c>
      <c r="CW375">
        <v>-0.27204590000000001</v>
      </c>
      <c r="CX375">
        <v>-0.17464950000000001</v>
      </c>
      <c r="CY375">
        <v>-0.2325883</v>
      </c>
      <c r="CZ375">
        <v>-0.16236020000000001</v>
      </c>
      <c r="DA375">
        <v>-0.10566589999999999</v>
      </c>
      <c r="DB375">
        <v>-8.0638600000000005E-2</v>
      </c>
      <c r="DC375">
        <v>-6.2423600000000003E-2</v>
      </c>
      <c r="DD375">
        <v>-7.2906100000000001E-2</v>
      </c>
      <c r="DE375">
        <v>-1.43085E-2</v>
      </c>
      <c r="DF375">
        <v>-7.4777700000000003E-2</v>
      </c>
      <c r="DG375">
        <v>-0.1144435</v>
      </c>
      <c r="DH375">
        <v>-6.0733700000000002E-2</v>
      </c>
      <c r="DI375">
        <v>-1.3055600000000001E-2</v>
      </c>
      <c r="DJ375">
        <v>-1.01577E-2</v>
      </c>
      <c r="DK375">
        <v>5.1968199999999999E-2</v>
      </c>
      <c r="DL375">
        <v>8.9064199999999996E-2</v>
      </c>
      <c r="DM375">
        <v>7.15668E-2</v>
      </c>
      <c r="DN375">
        <v>-3.6294199999999999E-2</v>
      </c>
      <c r="DO375">
        <v>-0.26554440000000001</v>
      </c>
      <c r="DP375">
        <v>-0.27380919999999997</v>
      </c>
      <c r="DQ375">
        <v>-0.28984769999999999</v>
      </c>
      <c r="DR375">
        <v>-0.2250712</v>
      </c>
      <c r="DS375">
        <v>-0.21183630000000001</v>
      </c>
      <c r="DT375">
        <v>-0.21131440000000001</v>
      </c>
      <c r="DU375">
        <v>-0.19334200000000001</v>
      </c>
      <c r="DV375">
        <v>-0.1135403</v>
      </c>
      <c r="DW375">
        <v>-0.1191488</v>
      </c>
      <c r="DX375">
        <v>-9.2343900000000007E-2</v>
      </c>
      <c r="DY375">
        <v>-4.8834599999999999E-2</v>
      </c>
      <c r="DZ375">
        <v>-2.57509E-2</v>
      </c>
      <c r="EA375">
        <v>-7.1049999999999998E-4</v>
      </c>
      <c r="EB375">
        <v>-3.5E-4</v>
      </c>
      <c r="EC375">
        <v>6.3059000000000004E-2</v>
      </c>
      <c r="ED375">
        <v>1.25954E-2</v>
      </c>
      <c r="EE375">
        <v>4.4723000000000002E-3</v>
      </c>
      <c r="EF375">
        <v>0.11456909999999999</v>
      </c>
      <c r="EG375">
        <v>0.21414549999999999</v>
      </c>
      <c r="EH375">
        <v>0.24051739999999999</v>
      </c>
      <c r="EI375">
        <v>0.2976915</v>
      </c>
      <c r="EJ375">
        <v>0.30430980000000002</v>
      </c>
      <c r="EK375">
        <v>0.2477</v>
      </c>
      <c r="EL375">
        <v>9.9823700000000001E-2</v>
      </c>
      <c r="EM375">
        <v>-0.1595859</v>
      </c>
      <c r="EN375">
        <v>-0.1619574</v>
      </c>
      <c r="EO375">
        <v>-0.1648424</v>
      </c>
      <c r="EP375">
        <v>-0.102156</v>
      </c>
      <c r="EQ375">
        <v>-9.0166899999999994E-2</v>
      </c>
      <c r="ER375">
        <v>-9.0669799999999995E-2</v>
      </c>
      <c r="ES375">
        <v>-7.9706200000000005E-2</v>
      </c>
      <c r="ET375">
        <v>-2.5308299999999999E-2</v>
      </c>
      <c r="EU375">
        <v>50.565219999999997</v>
      </c>
      <c r="EV375">
        <v>50.173909999999999</v>
      </c>
      <c r="EW375">
        <v>49.434780000000003</v>
      </c>
      <c r="EX375">
        <v>49.652169999999998</v>
      </c>
      <c r="EY375">
        <v>49.13044</v>
      </c>
      <c r="EZ375">
        <v>49.434780000000003</v>
      </c>
      <c r="FA375">
        <v>48.434780000000003</v>
      </c>
      <c r="FB375">
        <v>48.391300000000001</v>
      </c>
      <c r="FC375">
        <v>51.739130000000003</v>
      </c>
      <c r="FD375">
        <v>56.521740000000001</v>
      </c>
      <c r="FE375">
        <v>59.956519999999998</v>
      </c>
      <c r="FF375">
        <v>62.260869999999997</v>
      </c>
      <c r="FG375">
        <v>63.782609999999998</v>
      </c>
      <c r="FH375">
        <v>64</v>
      </c>
      <c r="FI375">
        <v>63.521740000000001</v>
      </c>
      <c r="FJ375">
        <v>62.608699999999999</v>
      </c>
      <c r="FK375">
        <v>61.086959999999998</v>
      </c>
      <c r="FL375">
        <v>58.434780000000003</v>
      </c>
      <c r="FM375">
        <v>56.565219999999997</v>
      </c>
      <c r="FN375">
        <v>55.521740000000001</v>
      </c>
      <c r="FO375">
        <v>53.695650000000001</v>
      </c>
      <c r="FP375">
        <v>53.173909999999999</v>
      </c>
      <c r="FQ375">
        <v>52.086959999999998</v>
      </c>
      <c r="FR375">
        <v>50.913040000000002</v>
      </c>
      <c r="FS375">
        <v>2.5784739999999999</v>
      </c>
      <c r="FT375">
        <v>0.161637</v>
      </c>
      <c r="FU375">
        <v>0.15161620000000001</v>
      </c>
      <c r="FV375">
        <v>8.3371000000000001E-2</v>
      </c>
    </row>
    <row r="376" spans="1:178" x14ac:dyDescent="0.3">
      <c r="A376" t="s">
        <v>226</v>
      </c>
      <c r="B376" t="s">
        <v>199</v>
      </c>
      <c r="C376" t="s">
        <v>269</v>
      </c>
      <c r="D376" s="32" t="s">
        <v>234</v>
      </c>
      <c r="E376" t="s">
        <v>221</v>
      </c>
      <c r="F376">
        <v>287</v>
      </c>
      <c r="G376">
        <v>0.88771710000000004</v>
      </c>
      <c r="H376">
        <v>0.7495617</v>
      </c>
      <c r="I376">
        <v>0.73148610000000003</v>
      </c>
      <c r="J376">
        <v>0.75192689999999995</v>
      </c>
      <c r="K376">
        <v>0.77886409999999995</v>
      </c>
      <c r="L376">
        <v>0.77671219999999996</v>
      </c>
      <c r="M376">
        <v>0.86638950000000003</v>
      </c>
      <c r="N376">
        <v>0.78989500000000001</v>
      </c>
      <c r="O376">
        <v>0.20059759999999999</v>
      </c>
      <c r="P376">
        <v>-0.40258729999999998</v>
      </c>
      <c r="Q376">
        <v>-0.83100660000000004</v>
      </c>
      <c r="R376">
        <v>-1.0583610000000001</v>
      </c>
      <c r="S376">
        <v>-0.97444949999999997</v>
      </c>
      <c r="T376">
        <v>-0.74165219999999998</v>
      </c>
      <c r="U376">
        <v>-0.27639599999999998</v>
      </c>
      <c r="V376">
        <v>0.30063220000000002</v>
      </c>
      <c r="W376">
        <v>0.95213519999999996</v>
      </c>
      <c r="X376">
        <v>1.587944</v>
      </c>
      <c r="Y376">
        <v>1.608433</v>
      </c>
      <c r="Z376">
        <v>1.481239</v>
      </c>
      <c r="AA376">
        <v>1.4411959999999999</v>
      </c>
      <c r="AB376">
        <v>1.3348009999999999</v>
      </c>
      <c r="AC376">
        <v>1.17767</v>
      </c>
      <c r="AD376">
        <v>1.1195170000000001</v>
      </c>
      <c r="AE376">
        <v>-0.21727399999999999</v>
      </c>
      <c r="AF376">
        <v>-0.4247225</v>
      </c>
      <c r="AG376">
        <v>-0.32399040000000001</v>
      </c>
      <c r="AH376">
        <v>-0.2941684</v>
      </c>
      <c r="AI376">
        <v>-0.29999290000000001</v>
      </c>
      <c r="AJ376">
        <v>-0.27158789999999999</v>
      </c>
      <c r="AK376">
        <v>-0.26225880000000001</v>
      </c>
      <c r="AL376">
        <v>-0.1878087</v>
      </c>
      <c r="AM376">
        <v>-0.23927490000000001</v>
      </c>
      <c r="AN376">
        <v>-0.22273899999999999</v>
      </c>
      <c r="AO376">
        <v>-0.19601579999999999</v>
      </c>
      <c r="AP376">
        <v>-0.1910973</v>
      </c>
      <c r="AQ376">
        <v>-0.1319707</v>
      </c>
      <c r="AR376">
        <v>-0.13014020000000001</v>
      </c>
      <c r="AS376">
        <v>-0.14596990000000001</v>
      </c>
      <c r="AT376">
        <v>-0.2094288</v>
      </c>
      <c r="AU376">
        <v>-0.2403595</v>
      </c>
      <c r="AV376">
        <v>-0.18194199999999999</v>
      </c>
      <c r="AW376">
        <v>-0.30459409999999998</v>
      </c>
      <c r="AX376">
        <v>-0.34240300000000001</v>
      </c>
      <c r="AY376">
        <v>-0.31071759999999998</v>
      </c>
      <c r="AZ376">
        <v>-0.27664850000000002</v>
      </c>
      <c r="BA376">
        <v>-0.19739780000000001</v>
      </c>
      <c r="BB376">
        <v>-0.12714</v>
      </c>
      <c r="BC376">
        <v>-0.13466420000000001</v>
      </c>
      <c r="BD376">
        <v>-0.30035909999999999</v>
      </c>
      <c r="BE376">
        <v>-0.2425032</v>
      </c>
      <c r="BF376">
        <v>-0.2215461</v>
      </c>
      <c r="BG376">
        <v>-0.22283900000000001</v>
      </c>
      <c r="BH376">
        <v>-0.19907240000000001</v>
      </c>
      <c r="BI376">
        <v>-0.19113289999999999</v>
      </c>
      <c r="BJ376">
        <v>-0.12723870000000001</v>
      </c>
      <c r="BK376">
        <v>-0.1514624</v>
      </c>
      <c r="BL376">
        <v>-0.1183825</v>
      </c>
      <c r="BM376">
        <v>-7.6375100000000001E-2</v>
      </c>
      <c r="BN376">
        <v>-4.3989199999999999E-2</v>
      </c>
      <c r="BO376">
        <v>8.3689000000000003E-3</v>
      </c>
      <c r="BP376">
        <v>-3.79E-3</v>
      </c>
      <c r="BQ376">
        <v>-3.5478900000000001E-2</v>
      </c>
      <c r="BR376">
        <v>-0.1207039</v>
      </c>
      <c r="BS376">
        <v>-0.16616010000000001</v>
      </c>
      <c r="BT376">
        <v>-0.1121399</v>
      </c>
      <c r="BU376">
        <v>-0.22524710000000001</v>
      </c>
      <c r="BV376">
        <v>-0.26811040000000003</v>
      </c>
      <c r="BW376">
        <v>-0.2408497</v>
      </c>
      <c r="BX376">
        <v>-0.2073015</v>
      </c>
      <c r="BY376">
        <v>-0.13010070000000001</v>
      </c>
      <c r="BZ376">
        <v>-2.7257900000000002E-2</v>
      </c>
      <c r="CA376">
        <v>-7.7448799999999998E-2</v>
      </c>
      <c r="CB376">
        <v>-0.21422550000000001</v>
      </c>
      <c r="CC376">
        <v>-0.18606529999999999</v>
      </c>
      <c r="CD376">
        <v>-0.17124809999999999</v>
      </c>
      <c r="CE376">
        <v>-0.16940240000000001</v>
      </c>
      <c r="CF376">
        <v>-0.14884839999999999</v>
      </c>
      <c r="CG376">
        <v>-0.14187140000000001</v>
      </c>
      <c r="CH376">
        <v>-8.5288000000000003E-2</v>
      </c>
      <c r="CI376">
        <v>-9.0643799999999997E-2</v>
      </c>
      <c r="CJ376">
        <v>-4.6105599999999997E-2</v>
      </c>
      <c r="CK376">
        <v>6.4875999999999996E-3</v>
      </c>
      <c r="CL376">
        <v>5.7897400000000002E-2</v>
      </c>
      <c r="CM376">
        <v>0.1055678</v>
      </c>
      <c r="CN376">
        <v>8.3719699999999994E-2</v>
      </c>
      <c r="CO376">
        <v>4.1046800000000001E-2</v>
      </c>
      <c r="CP376">
        <v>-5.9253300000000002E-2</v>
      </c>
      <c r="CQ376">
        <v>-0.11476980000000001</v>
      </c>
      <c r="CR376">
        <v>-6.3795099999999993E-2</v>
      </c>
      <c r="CS376">
        <v>-0.17029150000000001</v>
      </c>
      <c r="CT376">
        <v>-0.2166555</v>
      </c>
      <c r="CU376">
        <v>-0.19245950000000001</v>
      </c>
      <c r="CV376">
        <v>-0.159272</v>
      </c>
      <c r="CW376">
        <v>-8.3490999999999996E-2</v>
      </c>
      <c r="CX376">
        <v>4.1920199999999998E-2</v>
      </c>
      <c r="CY376">
        <v>-2.0233500000000001E-2</v>
      </c>
      <c r="CZ376">
        <v>-0.12809180000000001</v>
      </c>
      <c r="DA376">
        <v>-0.12962750000000001</v>
      </c>
      <c r="DB376">
        <v>-0.1209501</v>
      </c>
      <c r="DC376">
        <v>-0.1159659</v>
      </c>
      <c r="DD376">
        <v>-9.8624400000000001E-2</v>
      </c>
      <c r="DE376">
        <v>-9.2609800000000006E-2</v>
      </c>
      <c r="DF376">
        <v>-4.3337399999999998E-2</v>
      </c>
      <c r="DG376">
        <v>-2.98252E-2</v>
      </c>
      <c r="DH376">
        <v>2.6171400000000001E-2</v>
      </c>
      <c r="DI376">
        <v>8.9350399999999996E-2</v>
      </c>
      <c r="DJ376">
        <v>0.15978410000000001</v>
      </c>
      <c r="DK376">
        <v>0.20276659999999999</v>
      </c>
      <c r="DL376">
        <v>0.1712294</v>
      </c>
      <c r="DM376">
        <v>0.1175726</v>
      </c>
      <c r="DN376">
        <v>2.1971999999999998E-3</v>
      </c>
      <c r="DO376">
        <v>-6.3379500000000005E-2</v>
      </c>
      <c r="DP376">
        <v>-1.54503E-2</v>
      </c>
      <c r="DQ376">
        <v>-0.11533599999999999</v>
      </c>
      <c r="DR376">
        <v>-0.1652006</v>
      </c>
      <c r="DS376">
        <v>-0.14406920000000001</v>
      </c>
      <c r="DT376">
        <v>-0.11124240000000001</v>
      </c>
      <c r="DU376">
        <v>-3.6881200000000003E-2</v>
      </c>
      <c r="DV376">
        <v>0.11109819999999999</v>
      </c>
      <c r="DW376">
        <v>6.2376399999999999E-2</v>
      </c>
      <c r="DX376">
        <v>-3.7285E-3</v>
      </c>
      <c r="DY376">
        <v>-4.8140200000000001E-2</v>
      </c>
      <c r="DZ376">
        <v>-4.8327799999999997E-2</v>
      </c>
      <c r="EA376">
        <v>-3.8811999999999999E-2</v>
      </c>
      <c r="EB376">
        <v>-2.6108900000000001E-2</v>
      </c>
      <c r="EC376">
        <v>-2.1484E-2</v>
      </c>
      <c r="ED376">
        <v>1.7232600000000001E-2</v>
      </c>
      <c r="EE376">
        <v>5.7987200000000003E-2</v>
      </c>
      <c r="EF376">
        <v>0.1305279</v>
      </c>
      <c r="EG376">
        <v>0.20899100000000001</v>
      </c>
      <c r="EH376">
        <v>0.3068922</v>
      </c>
      <c r="EI376">
        <v>0.34310619999999997</v>
      </c>
      <c r="EJ376">
        <v>0.2975795</v>
      </c>
      <c r="EK376">
        <v>0.22806360000000001</v>
      </c>
      <c r="EL376">
        <v>9.0922100000000006E-2</v>
      </c>
      <c r="EM376">
        <v>1.08199E-2</v>
      </c>
      <c r="EN376">
        <v>5.4351900000000002E-2</v>
      </c>
      <c r="EO376">
        <v>-3.5989E-2</v>
      </c>
      <c r="EP376">
        <v>-9.0908000000000003E-2</v>
      </c>
      <c r="EQ376">
        <v>-7.4201299999999998E-2</v>
      </c>
      <c r="ER376">
        <v>-4.1895399999999999E-2</v>
      </c>
      <c r="ES376">
        <v>3.0415899999999999E-2</v>
      </c>
      <c r="ET376">
        <v>0.21098030000000001</v>
      </c>
      <c r="EU376">
        <v>44.565219999999997</v>
      </c>
      <c r="EV376">
        <v>44.043480000000002</v>
      </c>
      <c r="EW376">
        <v>44.130429999999997</v>
      </c>
      <c r="EX376">
        <v>42.782609999999998</v>
      </c>
      <c r="EY376">
        <v>42.347830000000002</v>
      </c>
      <c r="EZ376">
        <v>41.826090000000001</v>
      </c>
      <c r="FA376">
        <v>41.739130000000003</v>
      </c>
      <c r="FB376">
        <v>41.565219999999997</v>
      </c>
      <c r="FC376">
        <v>46.565219999999997</v>
      </c>
      <c r="FD376">
        <v>53.521740000000001</v>
      </c>
      <c r="FE376">
        <v>57.826090000000001</v>
      </c>
      <c r="FF376">
        <v>60.173909999999999</v>
      </c>
      <c r="FG376">
        <v>61.782609999999998</v>
      </c>
      <c r="FH376">
        <v>62.478259999999999</v>
      </c>
      <c r="FI376">
        <v>62.391300000000001</v>
      </c>
      <c r="FJ376">
        <v>61.347830000000002</v>
      </c>
      <c r="FK376">
        <v>60.260869999999997</v>
      </c>
      <c r="FL376">
        <v>55.086959999999998</v>
      </c>
      <c r="FM376">
        <v>51.173909999999999</v>
      </c>
      <c r="FN376">
        <v>48.782609999999998</v>
      </c>
      <c r="FO376">
        <v>48.260869999999997</v>
      </c>
      <c r="FP376">
        <v>46.782609999999998</v>
      </c>
      <c r="FQ376">
        <v>45.608699999999999</v>
      </c>
      <c r="FR376">
        <v>45.608699999999999</v>
      </c>
      <c r="FS376">
        <v>1.749841</v>
      </c>
      <c r="FT376">
        <v>9.2533400000000002E-2</v>
      </c>
      <c r="FU376">
        <v>8.8658699999999993E-2</v>
      </c>
      <c r="FV376">
        <v>8.9377499999999999E-2</v>
      </c>
    </row>
    <row r="377" spans="1:178" x14ac:dyDescent="0.3">
      <c r="A377" t="s">
        <v>226</v>
      </c>
      <c r="B377" t="s">
        <v>199</v>
      </c>
      <c r="C377" t="s">
        <v>269</v>
      </c>
      <c r="D377" s="32" t="s">
        <v>235</v>
      </c>
      <c r="E377" t="s">
        <v>219</v>
      </c>
      <c r="F377">
        <v>607</v>
      </c>
      <c r="G377">
        <v>1.0364180000000001</v>
      </c>
      <c r="H377">
        <v>0.9308379</v>
      </c>
      <c r="I377">
        <v>0.87753150000000002</v>
      </c>
      <c r="J377">
        <v>0.78919589999999995</v>
      </c>
      <c r="K377">
        <v>0.77589799999999998</v>
      </c>
      <c r="L377">
        <v>0.87100889999999997</v>
      </c>
      <c r="M377">
        <v>0.86353170000000001</v>
      </c>
      <c r="N377">
        <v>0.5687622</v>
      </c>
      <c r="O377">
        <v>-9.3418899999999999E-2</v>
      </c>
      <c r="P377">
        <v>-0.87353040000000004</v>
      </c>
      <c r="Q377">
        <v>-1.5104420000000001</v>
      </c>
      <c r="R377">
        <v>-1.7802100000000001</v>
      </c>
      <c r="S377">
        <v>-1.784564</v>
      </c>
      <c r="T377">
        <v>-1.607402</v>
      </c>
      <c r="U377">
        <v>-1.1577580000000001</v>
      </c>
      <c r="V377">
        <v>-0.58121460000000003</v>
      </c>
      <c r="W377">
        <v>0.1355596</v>
      </c>
      <c r="X377">
        <v>1.011449</v>
      </c>
      <c r="Y377">
        <v>1.7114940000000001</v>
      </c>
      <c r="Z377">
        <v>1.8933519999999999</v>
      </c>
      <c r="AA377">
        <v>1.8509070000000001</v>
      </c>
      <c r="AB377">
        <v>1.699786</v>
      </c>
      <c r="AC377">
        <v>1.5183679999999999</v>
      </c>
      <c r="AD377">
        <v>1.3274809999999999</v>
      </c>
      <c r="AE377">
        <v>-0.29986829999999998</v>
      </c>
      <c r="AF377">
        <v>-0.2271792</v>
      </c>
      <c r="AG377">
        <v>-0.20304469999999999</v>
      </c>
      <c r="AH377">
        <v>-0.2404665</v>
      </c>
      <c r="AI377">
        <v>-0.21466370000000001</v>
      </c>
      <c r="AJ377">
        <v>-0.10698199999999999</v>
      </c>
      <c r="AK377">
        <v>-9.27061E-2</v>
      </c>
      <c r="AL377">
        <v>-0.1354446</v>
      </c>
      <c r="AM377">
        <v>-0.18992719999999999</v>
      </c>
      <c r="AN377">
        <v>-0.1267943</v>
      </c>
      <c r="AO377">
        <v>-0.15627550000000001</v>
      </c>
      <c r="AP377">
        <v>-4.1501099999999999E-2</v>
      </c>
      <c r="AQ377">
        <v>3.2357200000000003E-2</v>
      </c>
      <c r="AR377">
        <v>8.1931400000000001E-2</v>
      </c>
      <c r="AS377">
        <v>0.157054</v>
      </c>
      <c r="AT377">
        <v>0.14299419999999999</v>
      </c>
      <c r="AU377">
        <v>6.9452299999999995E-2</v>
      </c>
      <c r="AV377">
        <v>-3.4195999999999997E-2</v>
      </c>
      <c r="AW377">
        <v>-0.1221455</v>
      </c>
      <c r="AX377">
        <v>-0.18631500000000001</v>
      </c>
      <c r="AY377">
        <v>-0.18622540000000001</v>
      </c>
      <c r="AZ377">
        <v>-0.2645595</v>
      </c>
      <c r="BA377">
        <v>-0.22247629999999999</v>
      </c>
      <c r="BB377">
        <v>-0.17395749999999999</v>
      </c>
      <c r="BC377">
        <v>-0.2168302</v>
      </c>
      <c r="BD377">
        <v>-0.16129650000000001</v>
      </c>
      <c r="BE377">
        <v>-0.14426149999999999</v>
      </c>
      <c r="BF377">
        <v>-0.18074409999999999</v>
      </c>
      <c r="BG377">
        <v>-0.15620390000000001</v>
      </c>
      <c r="BH377">
        <v>-4.9282899999999998E-2</v>
      </c>
      <c r="BI377">
        <v>-4.0069800000000003E-2</v>
      </c>
      <c r="BJ377">
        <v>-7.4400400000000005E-2</v>
      </c>
      <c r="BK377">
        <v>-0.1095546</v>
      </c>
      <c r="BL377">
        <v>-2.90896E-2</v>
      </c>
      <c r="BM377">
        <v>-4.4807899999999998E-2</v>
      </c>
      <c r="BN377">
        <v>7.1585300000000004E-2</v>
      </c>
      <c r="BO377">
        <v>0.1401568</v>
      </c>
      <c r="BP377">
        <v>0.18756020000000001</v>
      </c>
      <c r="BQ377">
        <v>0.25691459999999999</v>
      </c>
      <c r="BR377">
        <v>0.2263695</v>
      </c>
      <c r="BS377">
        <v>0.14917169999999999</v>
      </c>
      <c r="BT377">
        <v>4.8139800000000003E-2</v>
      </c>
      <c r="BU377">
        <v>-4.5346600000000001E-2</v>
      </c>
      <c r="BV377">
        <v>-0.10731830000000001</v>
      </c>
      <c r="BW377">
        <v>-0.1074104</v>
      </c>
      <c r="BX377">
        <v>-0.1877846</v>
      </c>
      <c r="BY377">
        <v>-0.1512047</v>
      </c>
      <c r="BZ377">
        <v>-9.57451E-2</v>
      </c>
      <c r="CA377">
        <v>-0.15931819999999999</v>
      </c>
      <c r="CB377">
        <v>-0.1156663</v>
      </c>
      <c r="CC377">
        <v>-0.1035485</v>
      </c>
      <c r="CD377">
        <v>-0.13938049999999999</v>
      </c>
      <c r="CE377">
        <v>-0.11571480000000001</v>
      </c>
      <c r="CF377">
        <v>-9.3206999999999995E-3</v>
      </c>
      <c r="CG377">
        <v>-3.6140999999999999E-3</v>
      </c>
      <c r="CH377">
        <v>-3.2121400000000001E-2</v>
      </c>
      <c r="CI377">
        <v>-5.3888800000000001E-2</v>
      </c>
      <c r="CJ377">
        <v>3.8580400000000001E-2</v>
      </c>
      <c r="CK377">
        <v>3.2394300000000001E-2</v>
      </c>
      <c r="CL377">
        <v>0.14990870000000001</v>
      </c>
      <c r="CM377">
        <v>0.2148185</v>
      </c>
      <c r="CN377">
        <v>0.26071830000000001</v>
      </c>
      <c r="CO377">
        <v>0.32607770000000003</v>
      </c>
      <c r="CP377">
        <v>0.28411500000000001</v>
      </c>
      <c r="CQ377">
        <v>0.20438500000000001</v>
      </c>
      <c r="CR377">
        <v>0.1051653</v>
      </c>
      <c r="CS377">
        <v>7.8440999999999997E-3</v>
      </c>
      <c r="CT377">
        <v>-5.2605399999999997E-2</v>
      </c>
      <c r="CU377">
        <v>-5.2823299999999997E-2</v>
      </c>
      <c r="CV377">
        <v>-0.13461049999999999</v>
      </c>
      <c r="CW377">
        <v>-0.1018423</v>
      </c>
      <c r="CX377">
        <v>-4.1575599999999997E-2</v>
      </c>
      <c r="CY377">
        <v>-0.1018062</v>
      </c>
      <c r="CZ377">
        <v>-7.0036200000000007E-2</v>
      </c>
      <c r="DA377">
        <v>-6.28354E-2</v>
      </c>
      <c r="DB377">
        <v>-9.8016900000000004E-2</v>
      </c>
      <c r="DC377">
        <v>-7.5225799999999995E-2</v>
      </c>
      <c r="DD377">
        <v>3.0641600000000001E-2</v>
      </c>
      <c r="DE377">
        <v>3.2841599999999999E-2</v>
      </c>
      <c r="DF377">
        <v>1.0157599999999999E-2</v>
      </c>
      <c r="DG377">
        <v>1.7771E-3</v>
      </c>
      <c r="DH377">
        <v>0.10625030000000001</v>
      </c>
      <c r="DI377">
        <v>0.1095965</v>
      </c>
      <c r="DJ377">
        <v>0.22823199999999999</v>
      </c>
      <c r="DK377">
        <v>0.28948020000000002</v>
      </c>
      <c r="DL377">
        <v>0.33387650000000002</v>
      </c>
      <c r="DM377">
        <v>0.3952408</v>
      </c>
      <c r="DN377">
        <v>0.34186050000000001</v>
      </c>
      <c r="DO377">
        <v>0.25959840000000001</v>
      </c>
      <c r="DP377">
        <v>0.1621908</v>
      </c>
      <c r="DQ377">
        <v>6.10348E-2</v>
      </c>
      <c r="DR377">
        <v>2.1075E-3</v>
      </c>
      <c r="DS377">
        <v>1.7638E-3</v>
      </c>
      <c r="DT377">
        <v>-8.1436499999999995E-2</v>
      </c>
      <c r="DU377">
        <v>-5.24798E-2</v>
      </c>
      <c r="DV377">
        <v>1.2593999999999999E-2</v>
      </c>
      <c r="DW377">
        <v>-1.8768099999999999E-2</v>
      </c>
      <c r="DX377">
        <v>-4.1533999999999998E-3</v>
      </c>
      <c r="DY377">
        <v>-4.0523E-3</v>
      </c>
      <c r="DZ377">
        <v>-3.8294500000000002E-2</v>
      </c>
      <c r="EA377">
        <v>-1.6766E-2</v>
      </c>
      <c r="EB377">
        <v>8.8340699999999994E-2</v>
      </c>
      <c r="EC377">
        <v>8.5477800000000007E-2</v>
      </c>
      <c r="ED377">
        <v>7.1201799999999996E-2</v>
      </c>
      <c r="EE377">
        <v>8.2149700000000006E-2</v>
      </c>
      <c r="EF377">
        <v>0.2039551</v>
      </c>
      <c r="EG377">
        <v>0.22106410000000001</v>
      </c>
      <c r="EH377">
        <v>0.34131840000000002</v>
      </c>
      <c r="EI377">
        <v>0.39727980000000002</v>
      </c>
      <c r="EJ377">
        <v>0.43950529999999999</v>
      </c>
      <c r="EK377">
        <v>0.49510150000000003</v>
      </c>
      <c r="EL377">
        <v>0.4252359</v>
      </c>
      <c r="EM377">
        <v>0.3393178</v>
      </c>
      <c r="EN377">
        <v>0.24452670000000001</v>
      </c>
      <c r="EO377">
        <v>0.1378337</v>
      </c>
      <c r="EP377">
        <v>8.1104200000000001E-2</v>
      </c>
      <c r="EQ377">
        <v>8.0578800000000006E-2</v>
      </c>
      <c r="ER377">
        <v>-4.6614999999999998E-3</v>
      </c>
      <c r="ES377">
        <v>1.8791700000000001E-2</v>
      </c>
      <c r="ET377">
        <v>9.0806300000000006E-2</v>
      </c>
      <c r="EU377">
        <v>62.3324</v>
      </c>
      <c r="EV377">
        <v>61.775599999999997</v>
      </c>
      <c r="EW377">
        <v>61.251049999999999</v>
      </c>
      <c r="EX377">
        <v>60.577840000000002</v>
      </c>
      <c r="EY377">
        <v>60.323979999999999</v>
      </c>
      <c r="EZ377">
        <v>59.849930000000001</v>
      </c>
      <c r="FA377">
        <v>59.827489999999997</v>
      </c>
      <c r="FB377">
        <v>61.884990000000002</v>
      </c>
      <c r="FC377">
        <v>66.654979999999995</v>
      </c>
      <c r="FD377">
        <v>71.650769999999994</v>
      </c>
      <c r="FE377">
        <v>76.573629999999994</v>
      </c>
      <c r="FF377">
        <v>79.911640000000006</v>
      </c>
      <c r="FG377">
        <v>82.105189999999993</v>
      </c>
      <c r="FH377">
        <v>83.725110000000001</v>
      </c>
      <c r="FI377">
        <v>83.914439999999999</v>
      </c>
      <c r="FJ377">
        <v>83.286119999999997</v>
      </c>
      <c r="FK377">
        <v>82.173910000000006</v>
      </c>
      <c r="FL377">
        <v>80.192149999999998</v>
      </c>
      <c r="FM377">
        <v>77.59187</v>
      </c>
      <c r="FN377">
        <v>73.772790000000001</v>
      </c>
      <c r="FO377">
        <v>68.914439999999999</v>
      </c>
      <c r="FP377">
        <v>65.758769999999998</v>
      </c>
      <c r="FQ377">
        <v>64.110799999999998</v>
      </c>
      <c r="FR377">
        <v>63.102379999999997</v>
      </c>
      <c r="FS377">
        <v>1.647699</v>
      </c>
      <c r="FT377">
        <v>7.3012400000000005E-2</v>
      </c>
      <c r="FU377">
        <v>0.1078911</v>
      </c>
      <c r="FV377">
        <v>7.5908100000000006E-2</v>
      </c>
    </row>
    <row r="378" spans="1:178" x14ac:dyDescent="0.3">
      <c r="A378" t="s">
        <v>226</v>
      </c>
      <c r="B378" t="s">
        <v>199</v>
      </c>
      <c r="C378" t="s">
        <v>269</v>
      </c>
      <c r="D378" s="32" t="s">
        <v>235</v>
      </c>
      <c r="E378" t="s">
        <v>220</v>
      </c>
      <c r="F378">
        <v>290</v>
      </c>
      <c r="G378">
        <v>1.0416129999999999</v>
      </c>
      <c r="H378">
        <v>0.88107429999999998</v>
      </c>
      <c r="I378">
        <v>0.85779360000000004</v>
      </c>
      <c r="J378">
        <v>0.79310340000000001</v>
      </c>
      <c r="K378">
        <v>0.75933810000000002</v>
      </c>
      <c r="L378">
        <v>0.89594110000000005</v>
      </c>
      <c r="M378">
        <v>0.88478500000000004</v>
      </c>
      <c r="N378">
        <v>0.67994980000000005</v>
      </c>
      <c r="O378">
        <v>0.16422429999999999</v>
      </c>
      <c r="P378">
        <v>-0.69910119999999998</v>
      </c>
      <c r="Q378">
        <v>-1.562187</v>
      </c>
      <c r="R378">
        <v>-1.869505</v>
      </c>
      <c r="S378">
        <v>-2.0956929999999998</v>
      </c>
      <c r="T378">
        <v>-2.046859</v>
      </c>
      <c r="U378">
        <v>-1.6675720000000001</v>
      </c>
      <c r="V378">
        <v>-1.042152</v>
      </c>
      <c r="W378">
        <v>-0.22848450000000001</v>
      </c>
      <c r="X378">
        <v>0.70488969999999995</v>
      </c>
      <c r="Y378">
        <v>1.5954820000000001</v>
      </c>
      <c r="Z378">
        <v>1.8922030000000001</v>
      </c>
      <c r="AA378">
        <v>1.9638709999999999</v>
      </c>
      <c r="AB378">
        <v>1.759789</v>
      </c>
      <c r="AC378">
        <v>1.591664</v>
      </c>
      <c r="AD378">
        <v>1.296014</v>
      </c>
      <c r="AE378">
        <v>-0.2043644</v>
      </c>
      <c r="AF378">
        <v>-0.11046010000000001</v>
      </c>
      <c r="AG378">
        <v>-1.9643600000000001E-2</v>
      </c>
      <c r="AH378">
        <v>-7.8417999999999995E-3</v>
      </c>
      <c r="AI378">
        <v>-2.6309099999999998E-2</v>
      </c>
      <c r="AJ378">
        <v>-1.6994E-3</v>
      </c>
      <c r="AK378">
        <v>-1.3734100000000001E-2</v>
      </c>
      <c r="AL378">
        <v>7.6243500000000006E-2</v>
      </c>
      <c r="AM378">
        <v>0.15185399999999999</v>
      </c>
      <c r="AN378">
        <v>0.18782199999999999</v>
      </c>
      <c r="AO378">
        <v>8.0341899999999994E-2</v>
      </c>
      <c r="AP378">
        <v>0.21714259999999999</v>
      </c>
      <c r="AQ378">
        <v>0.20424129999999999</v>
      </c>
      <c r="AR378">
        <v>0.1055644</v>
      </c>
      <c r="AS378">
        <v>0.17574409999999999</v>
      </c>
      <c r="AT378">
        <v>0.2290604</v>
      </c>
      <c r="AU378">
        <v>0.21043690000000001</v>
      </c>
      <c r="AV378">
        <v>8.3532599999999999E-2</v>
      </c>
      <c r="AW378">
        <v>6.5302600000000002E-2</v>
      </c>
      <c r="AX378">
        <v>-8.00395E-2</v>
      </c>
      <c r="AY378">
        <v>2.0599599999999999E-2</v>
      </c>
      <c r="AZ378">
        <v>-0.16993610000000001</v>
      </c>
      <c r="BA378">
        <v>-0.10474700000000001</v>
      </c>
      <c r="BB378">
        <v>-8.6634799999999998E-2</v>
      </c>
      <c r="BC378">
        <v>-9.5038399999999995E-2</v>
      </c>
      <c r="BD378">
        <v>-3.3808100000000001E-2</v>
      </c>
      <c r="BE378">
        <v>4.82034E-2</v>
      </c>
      <c r="BF378">
        <v>6.11786E-2</v>
      </c>
      <c r="BG378">
        <v>4.38143E-2</v>
      </c>
      <c r="BH378">
        <v>9.9928699999999995E-2</v>
      </c>
      <c r="BI378">
        <v>7.6195600000000002E-2</v>
      </c>
      <c r="BJ378">
        <v>0.16594130000000001</v>
      </c>
      <c r="BK378">
        <v>0.2593858</v>
      </c>
      <c r="BL378">
        <v>0.33092539999999998</v>
      </c>
      <c r="BM378">
        <v>0.22062029999999999</v>
      </c>
      <c r="BN378">
        <v>0.35482740000000002</v>
      </c>
      <c r="BO378">
        <v>0.3429701</v>
      </c>
      <c r="BP378">
        <v>0.24713080000000001</v>
      </c>
      <c r="BQ378">
        <v>0.32129459999999999</v>
      </c>
      <c r="BR378">
        <v>0.3516862</v>
      </c>
      <c r="BS378">
        <v>0.3181795</v>
      </c>
      <c r="BT378">
        <v>0.2122358</v>
      </c>
      <c r="BU378">
        <v>0.17712729999999999</v>
      </c>
      <c r="BV378">
        <v>5.6882500000000003E-2</v>
      </c>
      <c r="BW378">
        <v>0.15207699999999999</v>
      </c>
      <c r="BX378">
        <v>-3.3463199999999999E-2</v>
      </c>
      <c r="BY378">
        <v>6.3442000000000004E-3</v>
      </c>
      <c r="BZ378">
        <v>5.3654000000000002E-3</v>
      </c>
      <c r="CA378">
        <v>-1.93195E-2</v>
      </c>
      <c r="CB378">
        <v>1.92809E-2</v>
      </c>
      <c r="CC378">
        <v>9.5193899999999998E-2</v>
      </c>
      <c r="CD378">
        <v>0.108982</v>
      </c>
      <c r="CE378">
        <v>9.2381599999999994E-2</v>
      </c>
      <c r="CF378">
        <v>0.1703161</v>
      </c>
      <c r="CG378">
        <v>0.13848070000000001</v>
      </c>
      <c r="CH378">
        <v>0.22806570000000001</v>
      </c>
      <c r="CI378">
        <v>0.33386199999999999</v>
      </c>
      <c r="CJ378">
        <v>0.43003829999999998</v>
      </c>
      <c r="CK378">
        <v>0.31777670000000002</v>
      </c>
      <c r="CL378">
        <v>0.45018760000000002</v>
      </c>
      <c r="CM378">
        <v>0.43905329999999998</v>
      </c>
      <c r="CN378">
        <v>0.34517930000000002</v>
      </c>
      <c r="CO378">
        <v>0.42210249999999999</v>
      </c>
      <c r="CP378">
        <v>0.43661650000000002</v>
      </c>
      <c r="CQ378">
        <v>0.39280169999999998</v>
      </c>
      <c r="CR378">
        <v>0.30137520000000001</v>
      </c>
      <c r="CS378">
        <v>0.25457669999999999</v>
      </c>
      <c r="CT378">
        <v>0.1517143</v>
      </c>
      <c r="CU378">
        <v>0.24313779999999999</v>
      </c>
      <c r="CV378">
        <v>6.1057599999999997E-2</v>
      </c>
      <c r="CW378">
        <v>8.3285600000000001E-2</v>
      </c>
      <c r="CX378">
        <v>6.9084400000000004E-2</v>
      </c>
      <c r="CY378">
        <v>5.6399299999999999E-2</v>
      </c>
      <c r="CZ378">
        <v>7.2369799999999998E-2</v>
      </c>
      <c r="DA378">
        <v>0.14218449999999999</v>
      </c>
      <c r="DB378">
        <v>0.15678539999999999</v>
      </c>
      <c r="DC378">
        <v>0.14094889999999999</v>
      </c>
      <c r="DD378">
        <v>0.24070349999999999</v>
      </c>
      <c r="DE378">
        <v>0.20076569999999999</v>
      </c>
      <c r="DF378">
        <v>0.29019010000000001</v>
      </c>
      <c r="DG378">
        <v>0.40833819999999998</v>
      </c>
      <c r="DH378">
        <v>0.52915129999999999</v>
      </c>
      <c r="DI378">
        <v>0.4149331</v>
      </c>
      <c r="DJ378">
        <v>0.54554769999999997</v>
      </c>
      <c r="DK378">
        <v>0.53513650000000001</v>
      </c>
      <c r="DL378">
        <v>0.44322780000000001</v>
      </c>
      <c r="DM378">
        <v>0.52291030000000005</v>
      </c>
      <c r="DN378">
        <v>0.52154679999999998</v>
      </c>
      <c r="DO378">
        <v>0.4674239</v>
      </c>
      <c r="DP378">
        <v>0.39051459999999999</v>
      </c>
      <c r="DQ378">
        <v>0.33202609999999999</v>
      </c>
      <c r="DR378">
        <v>0.24654609999999999</v>
      </c>
      <c r="DS378">
        <v>0.33419870000000002</v>
      </c>
      <c r="DT378">
        <v>0.1555783</v>
      </c>
      <c r="DU378">
        <v>0.16022700000000001</v>
      </c>
      <c r="DV378">
        <v>0.13280339999999999</v>
      </c>
      <c r="DW378">
        <v>0.16572539999999999</v>
      </c>
      <c r="DX378">
        <v>0.14902180000000001</v>
      </c>
      <c r="DY378">
        <v>0.21003140000000001</v>
      </c>
      <c r="DZ378">
        <v>0.2258059</v>
      </c>
      <c r="EA378">
        <v>0.21107229999999999</v>
      </c>
      <c r="EB378">
        <v>0.34233160000000001</v>
      </c>
      <c r="EC378">
        <v>0.2906955</v>
      </c>
      <c r="ED378">
        <v>0.3798878</v>
      </c>
      <c r="EE378">
        <v>0.51587000000000005</v>
      </c>
      <c r="EF378">
        <v>0.67225469999999998</v>
      </c>
      <c r="EG378">
        <v>0.55521149999999997</v>
      </c>
      <c r="EH378">
        <v>0.68323250000000002</v>
      </c>
      <c r="EI378">
        <v>0.6738653</v>
      </c>
      <c r="EJ378">
        <v>0.58479420000000004</v>
      </c>
      <c r="EK378">
        <v>0.66846079999999997</v>
      </c>
      <c r="EL378">
        <v>0.64417270000000004</v>
      </c>
      <c r="EM378">
        <v>0.57516659999999997</v>
      </c>
      <c r="EN378">
        <v>0.51921779999999995</v>
      </c>
      <c r="EO378">
        <v>0.44385079999999999</v>
      </c>
      <c r="EP378">
        <v>0.38346819999999998</v>
      </c>
      <c r="EQ378">
        <v>0.46567609999999998</v>
      </c>
      <c r="ER378">
        <v>0.29205130000000001</v>
      </c>
      <c r="ES378">
        <v>0.27131810000000001</v>
      </c>
      <c r="ET378">
        <v>0.22480359999999999</v>
      </c>
      <c r="EU378">
        <v>62.652169999999998</v>
      </c>
      <c r="EV378">
        <v>62.521740000000001</v>
      </c>
      <c r="EW378">
        <v>62.130429999999997</v>
      </c>
      <c r="EX378">
        <v>62.043480000000002</v>
      </c>
      <c r="EY378">
        <v>61.86956</v>
      </c>
      <c r="EZ378">
        <v>61.608699999999999</v>
      </c>
      <c r="FA378">
        <v>61.826090000000001</v>
      </c>
      <c r="FB378">
        <v>62.391300000000001</v>
      </c>
      <c r="FC378">
        <v>64.043480000000002</v>
      </c>
      <c r="FD378">
        <v>67.173910000000006</v>
      </c>
      <c r="FE378">
        <v>71.217389999999995</v>
      </c>
      <c r="FF378">
        <v>73.782610000000005</v>
      </c>
      <c r="FG378">
        <v>75.043480000000002</v>
      </c>
      <c r="FH378">
        <v>75.304339999999996</v>
      </c>
      <c r="FI378">
        <v>75.173910000000006</v>
      </c>
      <c r="FJ378">
        <v>74.652180000000001</v>
      </c>
      <c r="FK378">
        <v>73.913039999999995</v>
      </c>
      <c r="FL378">
        <v>72.304339999999996</v>
      </c>
      <c r="FM378">
        <v>70.130430000000004</v>
      </c>
      <c r="FN378">
        <v>67.217389999999995</v>
      </c>
      <c r="FO378">
        <v>64.304339999999996</v>
      </c>
      <c r="FP378">
        <v>63.173909999999999</v>
      </c>
      <c r="FQ378">
        <v>62.565219999999997</v>
      </c>
      <c r="FR378">
        <v>62.782609999999998</v>
      </c>
      <c r="FS378">
        <v>2.4341970000000002</v>
      </c>
      <c r="FT378">
        <v>0.1185161</v>
      </c>
      <c r="FU378">
        <v>0.15325749999999999</v>
      </c>
      <c r="FV378">
        <v>9.8680599999999993E-2</v>
      </c>
    </row>
    <row r="379" spans="1:178" x14ac:dyDescent="0.3">
      <c r="A379" t="s">
        <v>226</v>
      </c>
      <c r="B379" t="s">
        <v>199</v>
      </c>
      <c r="C379" t="s">
        <v>269</v>
      </c>
      <c r="D379" s="32" t="s">
        <v>235</v>
      </c>
      <c r="E379" t="s">
        <v>221</v>
      </c>
      <c r="F379">
        <v>317</v>
      </c>
      <c r="G379">
        <v>1.034033</v>
      </c>
      <c r="H379">
        <v>0.9613756</v>
      </c>
      <c r="I379">
        <v>0.88803569999999998</v>
      </c>
      <c r="J379">
        <v>0.78480519999999998</v>
      </c>
      <c r="K379">
        <v>0.78468020000000005</v>
      </c>
      <c r="L379">
        <v>0.85502049999999996</v>
      </c>
      <c r="M379">
        <v>0.85009849999999998</v>
      </c>
      <c r="N379">
        <v>0.49749769999999999</v>
      </c>
      <c r="O379">
        <v>-0.25418000000000002</v>
      </c>
      <c r="P379">
        <v>-0.98178609999999999</v>
      </c>
      <c r="Q379">
        <v>-1.4770939999999999</v>
      </c>
      <c r="R379">
        <v>-1.72133</v>
      </c>
      <c r="S379">
        <v>-1.585013</v>
      </c>
      <c r="T379">
        <v>-1.326095</v>
      </c>
      <c r="U379">
        <v>-0.83213970000000004</v>
      </c>
      <c r="V379">
        <v>-0.28877779999999997</v>
      </c>
      <c r="W379">
        <v>0.36799880000000001</v>
      </c>
      <c r="X379">
        <v>1.210626</v>
      </c>
      <c r="Y379">
        <v>1.7860130000000001</v>
      </c>
      <c r="Z379">
        <v>1.8933120000000001</v>
      </c>
      <c r="AA379">
        <v>1.778302</v>
      </c>
      <c r="AB379">
        <v>1.6612579999999999</v>
      </c>
      <c r="AC379">
        <v>1.471079</v>
      </c>
      <c r="AD379">
        <v>1.3448869999999999</v>
      </c>
      <c r="AE379">
        <v>-0.44333519999999998</v>
      </c>
      <c r="AF379">
        <v>-0.36415960000000003</v>
      </c>
      <c r="AG379">
        <v>-0.37449179999999999</v>
      </c>
      <c r="AH379">
        <v>-0.4429072</v>
      </c>
      <c r="AI379">
        <v>-0.39045930000000001</v>
      </c>
      <c r="AJ379">
        <v>-0.23928940000000001</v>
      </c>
      <c r="AK379">
        <v>-0.20165549999999999</v>
      </c>
      <c r="AL379">
        <v>-0.33219359999999998</v>
      </c>
      <c r="AM379">
        <v>-0.47747040000000002</v>
      </c>
      <c r="AN379">
        <v>-0.42223559999999999</v>
      </c>
      <c r="AO379">
        <v>-0.41452329999999998</v>
      </c>
      <c r="AP379">
        <v>-0.31050070000000002</v>
      </c>
      <c r="AQ379">
        <v>-0.18128169999999999</v>
      </c>
      <c r="AR379">
        <v>-3.9213400000000002E-2</v>
      </c>
      <c r="AS379">
        <v>4.0557099999999999E-2</v>
      </c>
      <c r="AT379">
        <v>4.4969999999999998E-4</v>
      </c>
      <c r="AU379">
        <v>-9.7921400000000006E-2</v>
      </c>
      <c r="AV379">
        <v>-0.18958230000000001</v>
      </c>
      <c r="AW379">
        <v>-0.31972420000000001</v>
      </c>
      <c r="AX379">
        <v>-0.34350229999999998</v>
      </c>
      <c r="AY379">
        <v>-0.40200130000000001</v>
      </c>
      <c r="AZ379">
        <v>-0.4109989</v>
      </c>
      <c r="BA379">
        <v>-0.37605569999999999</v>
      </c>
      <c r="BB379">
        <v>-0.30653279999999999</v>
      </c>
      <c r="BC379">
        <v>-0.32724540000000002</v>
      </c>
      <c r="BD379">
        <v>-0.2682292</v>
      </c>
      <c r="BE379">
        <v>-0.28973450000000001</v>
      </c>
      <c r="BF379">
        <v>-0.35739169999999998</v>
      </c>
      <c r="BG379">
        <v>-0.3067782</v>
      </c>
      <c r="BH379">
        <v>-0.17059489999999999</v>
      </c>
      <c r="BI379">
        <v>-0.13767860000000001</v>
      </c>
      <c r="BJ379">
        <v>-0.2526101</v>
      </c>
      <c r="BK379">
        <v>-0.37074249999999997</v>
      </c>
      <c r="BL379">
        <v>-0.29492259999999998</v>
      </c>
      <c r="BM379">
        <v>-0.25657479999999999</v>
      </c>
      <c r="BN379">
        <v>-0.1490658</v>
      </c>
      <c r="BO379">
        <v>-2.9132600000000002E-2</v>
      </c>
      <c r="BP379">
        <v>0.1086917</v>
      </c>
      <c r="BQ379">
        <v>0.17555950000000001</v>
      </c>
      <c r="BR379">
        <v>0.1119158</v>
      </c>
      <c r="BS379">
        <v>1.1864299999999999E-2</v>
      </c>
      <c r="BT379">
        <v>-8.5371900000000001E-2</v>
      </c>
      <c r="BU379">
        <v>-0.21752270000000001</v>
      </c>
      <c r="BV379">
        <v>-0.2483301</v>
      </c>
      <c r="BW379">
        <v>-0.30688359999999998</v>
      </c>
      <c r="BX379">
        <v>-0.32109149999999997</v>
      </c>
      <c r="BY379">
        <v>-0.28371600000000002</v>
      </c>
      <c r="BZ379">
        <v>-0.1927442</v>
      </c>
      <c r="CA379">
        <v>-0.2468419</v>
      </c>
      <c r="CB379">
        <v>-0.2017881</v>
      </c>
      <c r="CC379">
        <v>-0.23103180000000001</v>
      </c>
      <c r="CD379">
        <v>-0.29816389999999998</v>
      </c>
      <c r="CE379">
        <v>-0.24882099999999999</v>
      </c>
      <c r="CF379">
        <v>-0.1230173</v>
      </c>
      <c r="CG379">
        <v>-9.3368400000000004E-2</v>
      </c>
      <c r="CH379">
        <v>-0.19749079999999999</v>
      </c>
      <c r="CI379">
        <v>-0.296823</v>
      </c>
      <c r="CJ379">
        <v>-0.20674609999999999</v>
      </c>
      <c r="CK379">
        <v>-0.14718020000000001</v>
      </c>
      <c r="CL379">
        <v>-3.7256499999999998E-2</v>
      </c>
      <c r="CM379">
        <v>7.6245400000000005E-2</v>
      </c>
      <c r="CN379">
        <v>0.2111304</v>
      </c>
      <c r="CO379">
        <v>0.26906170000000001</v>
      </c>
      <c r="CP379">
        <v>0.18911700000000001</v>
      </c>
      <c r="CQ379">
        <v>8.7901499999999994E-2</v>
      </c>
      <c r="CR379">
        <v>-1.3195999999999999E-2</v>
      </c>
      <c r="CS379">
        <v>-0.14673829999999999</v>
      </c>
      <c r="CT379">
        <v>-0.1824141</v>
      </c>
      <c r="CU379">
        <v>-0.24100540000000001</v>
      </c>
      <c r="CV379">
        <v>-0.258822</v>
      </c>
      <c r="CW379">
        <v>-0.21976180000000001</v>
      </c>
      <c r="CX379">
        <v>-0.1139346</v>
      </c>
      <c r="CY379">
        <v>-0.16643839999999999</v>
      </c>
      <c r="CZ379">
        <v>-0.13534689999999999</v>
      </c>
      <c r="DA379">
        <v>-0.17232919999999999</v>
      </c>
      <c r="DB379">
        <v>-0.23893610000000001</v>
      </c>
      <c r="DC379">
        <v>-0.1908637</v>
      </c>
      <c r="DD379">
        <v>-7.5439599999999996E-2</v>
      </c>
      <c r="DE379">
        <v>-4.90581E-2</v>
      </c>
      <c r="DF379">
        <v>-0.14237150000000001</v>
      </c>
      <c r="DG379">
        <v>-0.2229035</v>
      </c>
      <c r="DH379">
        <v>-0.11856949999999999</v>
      </c>
      <c r="DI379">
        <v>-3.7785600000000003E-2</v>
      </c>
      <c r="DJ379">
        <v>7.4552900000000005E-2</v>
      </c>
      <c r="DK379">
        <v>0.18162339999999999</v>
      </c>
      <c r="DL379">
        <v>0.31356899999999999</v>
      </c>
      <c r="DM379">
        <v>0.36256389999999999</v>
      </c>
      <c r="DN379">
        <v>0.2663181</v>
      </c>
      <c r="DO379">
        <v>0.1639388</v>
      </c>
      <c r="DP379">
        <v>5.8979900000000002E-2</v>
      </c>
      <c r="DQ379">
        <v>-7.5953800000000002E-2</v>
      </c>
      <c r="DR379">
        <v>-0.116498</v>
      </c>
      <c r="DS379">
        <v>-0.17512720000000001</v>
      </c>
      <c r="DT379">
        <v>-0.19655239999999999</v>
      </c>
      <c r="DU379">
        <v>-0.15580769999999999</v>
      </c>
      <c r="DV379">
        <v>-3.5125000000000003E-2</v>
      </c>
      <c r="DW379">
        <v>-5.03486E-2</v>
      </c>
      <c r="DX379">
        <v>-3.94165E-2</v>
      </c>
      <c r="DY379">
        <v>-8.7571899999999994E-2</v>
      </c>
      <c r="DZ379">
        <v>-0.15342059999999999</v>
      </c>
      <c r="EA379">
        <v>-0.1071826</v>
      </c>
      <c r="EB379">
        <v>-6.7451000000000004E-3</v>
      </c>
      <c r="EC379">
        <v>1.4918799999999999E-2</v>
      </c>
      <c r="ED379">
        <v>-6.2787999999999997E-2</v>
      </c>
      <c r="EE379">
        <v>-0.1161756</v>
      </c>
      <c r="EF379">
        <v>8.7434000000000001E-3</v>
      </c>
      <c r="EG379">
        <v>0.1201629</v>
      </c>
      <c r="EH379">
        <v>0.2359878</v>
      </c>
      <c r="EI379">
        <v>0.33377250000000003</v>
      </c>
      <c r="EJ379">
        <v>0.4614742</v>
      </c>
      <c r="EK379">
        <v>0.49756630000000002</v>
      </c>
      <c r="EL379">
        <v>0.37778420000000001</v>
      </c>
      <c r="EM379">
        <v>0.27372449999999998</v>
      </c>
      <c r="EN379">
        <v>0.16319030000000001</v>
      </c>
      <c r="EO379">
        <v>2.6247699999999999E-2</v>
      </c>
      <c r="EP379">
        <v>-2.1325799999999999E-2</v>
      </c>
      <c r="EQ379">
        <v>-8.00096E-2</v>
      </c>
      <c r="ER379">
        <v>-0.106645</v>
      </c>
      <c r="ES379">
        <v>-6.34681E-2</v>
      </c>
      <c r="ET379">
        <v>7.8663499999999997E-2</v>
      </c>
      <c r="EU379">
        <v>62.13044</v>
      </c>
      <c r="EV379">
        <v>61.304349999999999</v>
      </c>
      <c r="EW379">
        <v>60.695650000000001</v>
      </c>
      <c r="EX379">
        <v>59.652169999999998</v>
      </c>
      <c r="EY379">
        <v>59.347830000000002</v>
      </c>
      <c r="EZ379">
        <v>58.739130000000003</v>
      </c>
      <c r="FA379">
        <v>58.565219999999997</v>
      </c>
      <c r="FB379">
        <v>61.565219999999997</v>
      </c>
      <c r="FC379">
        <v>68.304339999999996</v>
      </c>
      <c r="FD379">
        <v>74.478260000000006</v>
      </c>
      <c r="FE379">
        <v>79.956519999999998</v>
      </c>
      <c r="FF379">
        <v>83.782610000000005</v>
      </c>
      <c r="FG379">
        <v>86.565219999999997</v>
      </c>
      <c r="FH379">
        <v>89.043480000000002</v>
      </c>
      <c r="FI379">
        <v>89.434780000000003</v>
      </c>
      <c r="FJ379">
        <v>88.739130000000003</v>
      </c>
      <c r="FK379">
        <v>87.391300000000001</v>
      </c>
      <c r="FL379">
        <v>85.173910000000006</v>
      </c>
      <c r="FM379">
        <v>82.304339999999996</v>
      </c>
      <c r="FN379">
        <v>77.913039999999995</v>
      </c>
      <c r="FO379">
        <v>71.826089999999994</v>
      </c>
      <c r="FP379">
        <v>67.391300000000001</v>
      </c>
      <c r="FQ379">
        <v>65.086960000000005</v>
      </c>
      <c r="FR379">
        <v>63.304349999999999</v>
      </c>
      <c r="FS379">
        <v>2.145769</v>
      </c>
      <c r="FT379">
        <v>8.8062100000000004E-2</v>
      </c>
      <c r="FU379">
        <v>0.145452</v>
      </c>
      <c r="FV379">
        <v>0.1063089</v>
      </c>
    </row>
    <row r="380" spans="1:178" x14ac:dyDescent="0.3">
      <c r="A380" t="s">
        <v>226</v>
      </c>
      <c r="B380" t="s">
        <v>199</v>
      </c>
      <c r="C380" t="s">
        <v>269</v>
      </c>
      <c r="D380" s="32" t="s">
        <v>236</v>
      </c>
      <c r="E380" t="s">
        <v>219</v>
      </c>
      <c r="F380">
        <v>602</v>
      </c>
      <c r="G380">
        <v>0.89919789999999999</v>
      </c>
      <c r="H380">
        <v>0.84984179999999998</v>
      </c>
      <c r="I380">
        <v>0.81595960000000001</v>
      </c>
      <c r="J380">
        <v>0.74102270000000003</v>
      </c>
      <c r="K380">
        <v>0.75092219999999998</v>
      </c>
      <c r="L380">
        <v>0.86443740000000002</v>
      </c>
      <c r="M380">
        <v>0.86509950000000002</v>
      </c>
      <c r="N380">
        <v>0.6486326</v>
      </c>
      <c r="O380">
        <v>0.24850240000000001</v>
      </c>
      <c r="P380">
        <v>-0.2646696</v>
      </c>
      <c r="Q380">
        <v>-1.010521</v>
      </c>
      <c r="R380">
        <v>-1.445398</v>
      </c>
      <c r="S380">
        <v>-1.7168909999999999</v>
      </c>
      <c r="T380">
        <v>-1.7474350000000001</v>
      </c>
      <c r="U380">
        <v>-1.4451480000000001</v>
      </c>
      <c r="V380">
        <v>-1.0111270000000001</v>
      </c>
      <c r="W380">
        <v>-0.2708448</v>
      </c>
      <c r="X380">
        <v>0.53164920000000004</v>
      </c>
      <c r="Y380">
        <v>1.179384</v>
      </c>
      <c r="Z380">
        <v>1.4616039999999999</v>
      </c>
      <c r="AA380">
        <v>1.550108</v>
      </c>
      <c r="AB380">
        <v>1.4186479999999999</v>
      </c>
      <c r="AC380">
        <v>1.2408509999999999</v>
      </c>
      <c r="AD380">
        <v>1.1162749999999999</v>
      </c>
      <c r="AE380">
        <v>-0.29986829999999998</v>
      </c>
      <c r="AF380">
        <v>-0.2271792</v>
      </c>
      <c r="AG380">
        <v>-0.20304469999999999</v>
      </c>
      <c r="AH380">
        <v>-0.2404665</v>
      </c>
      <c r="AI380">
        <v>-0.21466370000000001</v>
      </c>
      <c r="AJ380">
        <v>-0.10698199999999999</v>
      </c>
      <c r="AK380">
        <v>-9.27061E-2</v>
      </c>
      <c r="AL380">
        <v>-0.1354446</v>
      </c>
      <c r="AM380">
        <v>-0.18992719999999999</v>
      </c>
      <c r="AN380">
        <v>-0.1267943</v>
      </c>
      <c r="AO380">
        <v>-0.15627540000000001</v>
      </c>
      <c r="AP380">
        <v>-4.1501099999999999E-2</v>
      </c>
      <c r="AQ380">
        <v>3.2357200000000003E-2</v>
      </c>
      <c r="AR380">
        <v>8.1931400000000001E-2</v>
      </c>
      <c r="AS380">
        <v>0.157054</v>
      </c>
      <c r="AT380">
        <v>0.14299410000000001</v>
      </c>
      <c r="AU380">
        <v>6.9452299999999995E-2</v>
      </c>
      <c r="AV380">
        <v>-3.4195999999999997E-2</v>
      </c>
      <c r="AW380">
        <v>-0.1221455</v>
      </c>
      <c r="AX380">
        <v>-0.18631500000000001</v>
      </c>
      <c r="AY380">
        <v>-0.18622540000000001</v>
      </c>
      <c r="AZ380">
        <v>-0.2645595</v>
      </c>
      <c r="BA380">
        <v>-0.22247620000000001</v>
      </c>
      <c r="BB380">
        <v>-0.17395749999999999</v>
      </c>
      <c r="BC380">
        <v>-0.2168302</v>
      </c>
      <c r="BD380">
        <v>-0.16129640000000001</v>
      </c>
      <c r="BE380">
        <v>-0.14426149999999999</v>
      </c>
      <c r="BF380">
        <v>-0.18074409999999999</v>
      </c>
      <c r="BG380">
        <v>-0.15620400000000001</v>
      </c>
      <c r="BH380">
        <v>-4.9282899999999998E-2</v>
      </c>
      <c r="BI380">
        <v>-4.0069899999999999E-2</v>
      </c>
      <c r="BJ380">
        <v>-7.4400400000000005E-2</v>
      </c>
      <c r="BK380">
        <v>-0.1095546</v>
      </c>
      <c r="BL380">
        <v>-2.90896E-2</v>
      </c>
      <c r="BM380">
        <v>-4.4807800000000002E-2</v>
      </c>
      <c r="BN380">
        <v>7.1585300000000004E-2</v>
      </c>
      <c r="BO380">
        <v>0.1401568</v>
      </c>
      <c r="BP380">
        <v>0.18756020000000001</v>
      </c>
      <c r="BQ380">
        <v>0.25691459999999999</v>
      </c>
      <c r="BR380">
        <v>0.2263694</v>
      </c>
      <c r="BS380">
        <v>0.14917159999999999</v>
      </c>
      <c r="BT380">
        <v>4.8139800000000003E-2</v>
      </c>
      <c r="BU380">
        <v>-4.5346600000000001E-2</v>
      </c>
      <c r="BV380">
        <v>-0.10731830000000001</v>
      </c>
      <c r="BW380">
        <v>-0.1074104</v>
      </c>
      <c r="BX380">
        <v>-0.1877846</v>
      </c>
      <c r="BY380">
        <v>-0.15120459999999999</v>
      </c>
      <c r="BZ380">
        <v>-9.57451E-2</v>
      </c>
      <c r="CA380">
        <v>-0.15931819999999999</v>
      </c>
      <c r="CB380">
        <v>-0.1156663</v>
      </c>
      <c r="CC380">
        <v>-0.1035485</v>
      </c>
      <c r="CD380">
        <v>-0.13938049999999999</v>
      </c>
      <c r="CE380">
        <v>-0.1157149</v>
      </c>
      <c r="CF380">
        <v>-9.3206999999999995E-3</v>
      </c>
      <c r="CG380">
        <v>-3.6142000000000001E-3</v>
      </c>
      <c r="CH380">
        <v>-3.2121400000000001E-2</v>
      </c>
      <c r="CI380">
        <v>-5.3888800000000001E-2</v>
      </c>
      <c r="CJ380">
        <v>3.8580400000000001E-2</v>
      </c>
      <c r="CK380">
        <v>3.2394399999999997E-2</v>
      </c>
      <c r="CL380">
        <v>0.14990870000000001</v>
      </c>
      <c r="CM380">
        <v>0.2148185</v>
      </c>
      <c r="CN380">
        <v>0.26071830000000001</v>
      </c>
      <c r="CO380">
        <v>0.32607770000000003</v>
      </c>
      <c r="CP380">
        <v>0.28411500000000001</v>
      </c>
      <c r="CQ380">
        <v>0.20438500000000001</v>
      </c>
      <c r="CR380">
        <v>0.10516540000000001</v>
      </c>
      <c r="CS380">
        <v>7.8440999999999997E-3</v>
      </c>
      <c r="CT380">
        <v>-5.2605399999999997E-2</v>
      </c>
      <c r="CU380">
        <v>-5.2823299999999997E-2</v>
      </c>
      <c r="CV380">
        <v>-0.13461049999999999</v>
      </c>
      <c r="CW380" s="74">
        <v>-0.10184219999999999</v>
      </c>
      <c r="CX380">
        <v>-4.1575599999999997E-2</v>
      </c>
      <c r="CY380">
        <v>-0.1018062</v>
      </c>
      <c r="CZ380">
        <v>-7.0036100000000004E-2</v>
      </c>
      <c r="DA380">
        <v>-6.28354E-2</v>
      </c>
      <c r="DB380">
        <v>-9.8016900000000004E-2</v>
      </c>
      <c r="DC380">
        <v>-7.5225899999999998E-2</v>
      </c>
      <c r="DD380">
        <v>3.0641600000000001E-2</v>
      </c>
      <c r="DE380">
        <v>3.2841500000000003E-2</v>
      </c>
      <c r="DF380">
        <v>1.0157599999999999E-2</v>
      </c>
      <c r="DG380">
        <v>1.7769999999999999E-3</v>
      </c>
      <c r="DH380">
        <v>0.10625030000000001</v>
      </c>
      <c r="DI380">
        <v>0.1095966</v>
      </c>
      <c r="DJ380">
        <v>0.22823199999999999</v>
      </c>
      <c r="DK380">
        <v>0.28948020000000002</v>
      </c>
      <c r="DL380">
        <v>0.33387650000000002</v>
      </c>
      <c r="DM380">
        <v>0.3952408</v>
      </c>
      <c r="DN380">
        <v>0.34186050000000001</v>
      </c>
      <c r="DO380">
        <v>0.25959840000000001</v>
      </c>
      <c r="DP380">
        <v>0.1621909</v>
      </c>
      <c r="DQ380">
        <v>6.10348E-2</v>
      </c>
      <c r="DR380">
        <v>2.1075E-3</v>
      </c>
      <c r="DS380">
        <v>1.7638E-3</v>
      </c>
      <c r="DT380">
        <v>-8.1436499999999995E-2</v>
      </c>
      <c r="DU380">
        <v>-5.2479699999999997E-2</v>
      </c>
      <c r="DV380">
        <v>1.2593999999999999E-2</v>
      </c>
      <c r="DW380">
        <v>-1.8768099999999999E-2</v>
      </c>
      <c r="DX380">
        <v>-4.1533999999999998E-3</v>
      </c>
      <c r="DY380">
        <v>-4.0523E-3</v>
      </c>
      <c r="DZ380">
        <v>-3.8294500000000002E-2</v>
      </c>
      <c r="EA380">
        <v>-1.6766099999999999E-2</v>
      </c>
      <c r="EB380">
        <v>8.8340699999999994E-2</v>
      </c>
      <c r="EC380">
        <v>8.5477800000000007E-2</v>
      </c>
      <c r="ED380">
        <v>7.1201799999999996E-2</v>
      </c>
      <c r="EE380">
        <v>8.2149700000000006E-2</v>
      </c>
      <c r="EF380">
        <v>0.2039551</v>
      </c>
      <c r="EG380">
        <v>0.22106419999999999</v>
      </c>
      <c r="EH380">
        <v>0.34131840000000002</v>
      </c>
      <c r="EI380">
        <v>0.39727980000000002</v>
      </c>
      <c r="EJ380">
        <v>0.43950529999999999</v>
      </c>
      <c r="EK380">
        <v>0.49510150000000003</v>
      </c>
      <c r="EL380">
        <v>0.4252358</v>
      </c>
      <c r="EM380">
        <v>0.3393178</v>
      </c>
      <c r="EN380">
        <v>0.24452670000000001</v>
      </c>
      <c r="EO380">
        <v>0.1378337</v>
      </c>
      <c r="EP380">
        <v>8.1104200000000001E-2</v>
      </c>
      <c r="EQ380">
        <v>8.0578800000000006E-2</v>
      </c>
      <c r="ER380">
        <v>-4.6614999999999998E-3</v>
      </c>
      <c r="ES380">
        <v>1.8791800000000001E-2</v>
      </c>
      <c r="ET380">
        <v>9.0806300000000006E-2</v>
      </c>
      <c r="EU380">
        <v>60.480640000000001</v>
      </c>
      <c r="EV380">
        <v>60.185479999999998</v>
      </c>
      <c r="EW380">
        <v>59.682259999999999</v>
      </c>
      <c r="EX380">
        <v>59.601610000000001</v>
      </c>
      <c r="EY380">
        <v>59.340319999999998</v>
      </c>
      <c r="EZ380">
        <v>59.19032</v>
      </c>
      <c r="FA380">
        <v>59.029029999999999</v>
      </c>
      <c r="FB380">
        <v>60.303229999999999</v>
      </c>
      <c r="FC380">
        <v>62.414520000000003</v>
      </c>
      <c r="FD380">
        <v>65.501609999999999</v>
      </c>
      <c r="FE380">
        <v>69.306449999999998</v>
      </c>
      <c r="FF380">
        <v>72.088710000000006</v>
      </c>
      <c r="FG380">
        <v>74.454840000000004</v>
      </c>
      <c r="FH380">
        <v>75.890320000000003</v>
      </c>
      <c r="FI380">
        <v>76.287090000000006</v>
      </c>
      <c r="FJ380">
        <v>75.872579999999999</v>
      </c>
      <c r="FK380">
        <v>74.900000000000006</v>
      </c>
      <c r="FL380">
        <v>73.025810000000007</v>
      </c>
      <c r="FM380">
        <v>70.737099999999998</v>
      </c>
      <c r="FN380">
        <v>67.408069999999995</v>
      </c>
      <c r="FO380">
        <v>63.630650000000003</v>
      </c>
      <c r="FP380">
        <v>61.524189999999997</v>
      </c>
      <c r="FQ380">
        <v>60.864519999999999</v>
      </c>
      <c r="FR380">
        <v>60.427419999999998</v>
      </c>
      <c r="FS380">
        <v>1.647699</v>
      </c>
      <c r="FT380">
        <v>7.3012400000000005E-2</v>
      </c>
      <c r="FU380">
        <v>0.1078911</v>
      </c>
      <c r="FV380">
        <v>7.5908100000000006E-2</v>
      </c>
    </row>
    <row r="381" spans="1:178" x14ac:dyDescent="0.3">
      <c r="A381" t="s">
        <v>226</v>
      </c>
      <c r="B381" t="s">
        <v>199</v>
      </c>
      <c r="C381" t="s">
        <v>269</v>
      </c>
      <c r="D381" s="32" t="s">
        <v>236</v>
      </c>
      <c r="E381" t="s">
        <v>220</v>
      </c>
      <c r="F381">
        <v>288</v>
      </c>
      <c r="G381">
        <v>1.016451</v>
      </c>
      <c r="H381">
        <v>0.87441619999999998</v>
      </c>
      <c r="I381">
        <v>0.82364179999999998</v>
      </c>
      <c r="J381">
        <v>0.84140910000000002</v>
      </c>
      <c r="K381">
        <v>0.83340250000000005</v>
      </c>
      <c r="L381">
        <v>0.94920150000000003</v>
      </c>
      <c r="M381">
        <v>0.94569939999999997</v>
      </c>
      <c r="N381">
        <v>0.82498229999999995</v>
      </c>
      <c r="O381">
        <v>0.55410159999999997</v>
      </c>
      <c r="P381">
        <v>0.1006737</v>
      </c>
      <c r="Q381">
        <v>-0.62095250000000002</v>
      </c>
      <c r="R381">
        <v>-1.0159899999999999</v>
      </c>
      <c r="S381">
        <v>-1.435009</v>
      </c>
      <c r="T381">
        <v>-1.6105290000000001</v>
      </c>
      <c r="U381">
        <v>-1.3890229999999999</v>
      </c>
      <c r="V381">
        <v>-0.95611259999999998</v>
      </c>
      <c r="W381">
        <v>-0.19861500000000001</v>
      </c>
      <c r="X381">
        <v>0.53119810000000001</v>
      </c>
      <c r="Y381">
        <v>1.173597</v>
      </c>
      <c r="Z381">
        <v>1.517714</v>
      </c>
      <c r="AA381">
        <v>1.7032940000000001</v>
      </c>
      <c r="AB381">
        <v>1.4987870000000001</v>
      </c>
      <c r="AC381">
        <v>1.3150770000000001</v>
      </c>
      <c r="AD381">
        <v>1.1344700000000001</v>
      </c>
      <c r="AE381">
        <v>-0.2043644</v>
      </c>
      <c r="AF381">
        <v>-0.11046019999999999</v>
      </c>
      <c r="AG381">
        <v>-1.9643600000000001E-2</v>
      </c>
      <c r="AH381">
        <v>-7.8417999999999995E-3</v>
      </c>
      <c r="AI381">
        <v>-2.6309099999999998E-2</v>
      </c>
      <c r="AJ381">
        <v>-1.6994E-3</v>
      </c>
      <c r="AK381">
        <v>-1.3734100000000001E-2</v>
      </c>
      <c r="AL381">
        <v>7.6243500000000006E-2</v>
      </c>
      <c r="AM381">
        <v>0.15185399999999999</v>
      </c>
      <c r="AN381">
        <v>0.18782190000000001</v>
      </c>
      <c r="AO381">
        <v>8.0341899999999994E-2</v>
      </c>
      <c r="AP381">
        <v>0.21714249999999999</v>
      </c>
      <c r="AQ381">
        <v>0.20424129999999999</v>
      </c>
      <c r="AR381">
        <v>0.1055643</v>
      </c>
      <c r="AS381">
        <v>0.17574400000000001</v>
      </c>
      <c r="AT381">
        <v>0.2290604</v>
      </c>
      <c r="AU381">
        <v>0.21043690000000001</v>
      </c>
      <c r="AV381">
        <v>8.3532599999999999E-2</v>
      </c>
      <c r="AW381">
        <v>6.5302499999999999E-2</v>
      </c>
      <c r="AX381">
        <v>-8.00395E-2</v>
      </c>
      <c r="AY381">
        <v>2.0599599999999999E-2</v>
      </c>
      <c r="AZ381">
        <v>-0.169936</v>
      </c>
      <c r="BA381">
        <v>-0.10474700000000001</v>
      </c>
      <c r="BB381">
        <v>-8.6634900000000001E-2</v>
      </c>
      <c r="BC381">
        <v>-9.5038399999999995E-2</v>
      </c>
      <c r="BD381">
        <v>-3.3808199999999997E-2</v>
      </c>
      <c r="BE381">
        <v>4.82034E-2</v>
      </c>
      <c r="BF381">
        <v>6.11786E-2</v>
      </c>
      <c r="BG381">
        <v>4.38143E-2</v>
      </c>
      <c r="BH381">
        <v>9.9928699999999995E-2</v>
      </c>
      <c r="BI381">
        <v>7.6195600000000002E-2</v>
      </c>
      <c r="BJ381">
        <v>0.16594130000000001</v>
      </c>
      <c r="BK381">
        <v>0.2593858</v>
      </c>
      <c r="BL381">
        <v>0.33092529999999998</v>
      </c>
      <c r="BM381">
        <v>0.22062029999999999</v>
      </c>
      <c r="BN381">
        <v>0.35482730000000001</v>
      </c>
      <c r="BO381">
        <v>0.3429701</v>
      </c>
      <c r="BP381">
        <v>0.24713070000000001</v>
      </c>
      <c r="BQ381">
        <v>0.32129449999999998</v>
      </c>
      <c r="BR381">
        <v>0.3516862</v>
      </c>
      <c r="BS381">
        <v>0.3181795</v>
      </c>
      <c r="BT381">
        <v>0.2122358</v>
      </c>
      <c r="BU381">
        <v>0.17712720000000001</v>
      </c>
      <c r="BV381">
        <v>5.6882500000000003E-2</v>
      </c>
      <c r="BW381">
        <v>0.15207699999999999</v>
      </c>
      <c r="BX381">
        <v>-3.3463100000000003E-2</v>
      </c>
      <c r="BY381">
        <v>6.3442000000000004E-3</v>
      </c>
      <c r="BZ381">
        <v>5.3651999999999997E-3</v>
      </c>
      <c r="CA381">
        <v>-1.93195E-2</v>
      </c>
      <c r="CB381">
        <v>1.9280800000000001E-2</v>
      </c>
      <c r="CC381">
        <v>9.5193899999999998E-2</v>
      </c>
      <c r="CD381">
        <v>0.108982</v>
      </c>
      <c r="CE381">
        <v>9.2381599999999994E-2</v>
      </c>
      <c r="CF381">
        <v>0.1703161</v>
      </c>
      <c r="CG381">
        <v>0.13848070000000001</v>
      </c>
      <c r="CH381">
        <v>0.22806570000000001</v>
      </c>
      <c r="CI381">
        <v>0.33386199999999999</v>
      </c>
      <c r="CJ381">
        <v>0.43003829999999998</v>
      </c>
      <c r="CK381">
        <v>0.31777670000000002</v>
      </c>
      <c r="CL381">
        <v>0.45018740000000002</v>
      </c>
      <c r="CM381">
        <v>0.43905329999999998</v>
      </c>
      <c r="CN381">
        <v>0.34517920000000002</v>
      </c>
      <c r="CO381">
        <v>0.42210229999999999</v>
      </c>
      <c r="CP381">
        <v>0.43661650000000002</v>
      </c>
      <c r="CQ381">
        <v>0.39280169999999998</v>
      </c>
      <c r="CR381">
        <v>0.30137520000000001</v>
      </c>
      <c r="CS381">
        <v>0.25457659999999999</v>
      </c>
      <c r="CT381">
        <v>0.1517143</v>
      </c>
      <c r="CU381">
        <v>0.24313779999999999</v>
      </c>
      <c r="CV381">
        <v>6.1057699999999999E-2</v>
      </c>
      <c r="CW381">
        <v>8.3285600000000001E-2</v>
      </c>
      <c r="CX381">
        <v>6.9084300000000001E-2</v>
      </c>
      <c r="CY381">
        <v>5.6399299999999999E-2</v>
      </c>
      <c r="CZ381">
        <v>7.2369699999999995E-2</v>
      </c>
      <c r="DA381">
        <v>0.14218449999999999</v>
      </c>
      <c r="DB381">
        <v>0.15678539999999999</v>
      </c>
      <c r="DC381">
        <v>0.14094889999999999</v>
      </c>
      <c r="DD381">
        <v>0.24070349999999999</v>
      </c>
      <c r="DE381">
        <v>0.20076569999999999</v>
      </c>
      <c r="DF381">
        <v>0.29019010000000001</v>
      </c>
      <c r="DG381">
        <v>0.40833819999999998</v>
      </c>
      <c r="DH381">
        <v>0.52915129999999999</v>
      </c>
      <c r="DI381">
        <v>0.4149331</v>
      </c>
      <c r="DJ381">
        <v>0.54554749999999996</v>
      </c>
      <c r="DK381">
        <v>0.53513650000000001</v>
      </c>
      <c r="DL381">
        <v>0.4432277</v>
      </c>
      <c r="DM381">
        <v>0.52291019999999999</v>
      </c>
      <c r="DN381">
        <v>0.52154679999999998</v>
      </c>
      <c r="DO381">
        <v>0.4674239</v>
      </c>
      <c r="DP381">
        <v>0.39051459999999999</v>
      </c>
      <c r="DQ381">
        <v>0.33202599999999999</v>
      </c>
      <c r="DR381">
        <v>0.24654609999999999</v>
      </c>
      <c r="DS381">
        <v>0.33419870000000002</v>
      </c>
      <c r="DT381">
        <v>0.15557840000000001</v>
      </c>
      <c r="DU381">
        <v>0.16022700000000001</v>
      </c>
      <c r="DV381">
        <v>0.13280330000000001</v>
      </c>
      <c r="DW381">
        <v>0.16572539999999999</v>
      </c>
      <c r="DX381">
        <v>0.14902170000000001</v>
      </c>
      <c r="DY381">
        <v>0.21003140000000001</v>
      </c>
      <c r="DZ381">
        <v>0.2258059</v>
      </c>
      <c r="EA381">
        <v>0.21107229999999999</v>
      </c>
      <c r="EB381">
        <v>0.34233160000000001</v>
      </c>
      <c r="EC381">
        <v>0.2906955</v>
      </c>
      <c r="ED381">
        <v>0.3798878</v>
      </c>
      <c r="EE381">
        <v>0.51587000000000005</v>
      </c>
      <c r="EF381">
        <v>0.67225460000000004</v>
      </c>
      <c r="EG381">
        <v>0.55521149999999997</v>
      </c>
      <c r="EH381">
        <v>0.68323239999999996</v>
      </c>
      <c r="EI381">
        <v>0.6738653</v>
      </c>
      <c r="EJ381">
        <v>0.58479409999999998</v>
      </c>
      <c r="EK381">
        <v>0.66846070000000002</v>
      </c>
      <c r="EL381">
        <v>0.64417270000000004</v>
      </c>
      <c r="EM381">
        <v>0.57516659999999997</v>
      </c>
      <c r="EN381">
        <v>0.51921779999999995</v>
      </c>
      <c r="EO381">
        <v>0.44385069999999999</v>
      </c>
      <c r="EP381">
        <v>0.38346819999999998</v>
      </c>
      <c r="EQ381">
        <v>0.46567609999999998</v>
      </c>
      <c r="ER381">
        <v>0.29205140000000002</v>
      </c>
      <c r="ES381">
        <v>0.27131810000000001</v>
      </c>
      <c r="ET381">
        <v>0.22480349999999999</v>
      </c>
      <c r="EU381">
        <v>61.4</v>
      </c>
      <c r="EV381">
        <v>61.35</v>
      </c>
      <c r="EW381">
        <v>61</v>
      </c>
      <c r="EX381">
        <v>60.95</v>
      </c>
      <c r="EY381">
        <v>60.75</v>
      </c>
      <c r="EZ381">
        <v>60.6</v>
      </c>
      <c r="FA381">
        <v>60.5</v>
      </c>
      <c r="FB381">
        <v>61.1</v>
      </c>
      <c r="FC381">
        <v>62.2</v>
      </c>
      <c r="FD381">
        <v>64</v>
      </c>
      <c r="FE381">
        <v>66.150000000000006</v>
      </c>
      <c r="FF381">
        <v>68.349999999999994</v>
      </c>
      <c r="FG381">
        <v>69.95</v>
      </c>
      <c r="FH381">
        <v>70.650000000000006</v>
      </c>
      <c r="FI381">
        <v>70.25</v>
      </c>
      <c r="FJ381">
        <v>70.05</v>
      </c>
      <c r="FK381">
        <v>69.2</v>
      </c>
      <c r="FL381">
        <v>68</v>
      </c>
      <c r="FM381">
        <v>66.599999999999994</v>
      </c>
      <c r="FN381">
        <v>64.650000000000006</v>
      </c>
      <c r="FO381">
        <v>62.65</v>
      </c>
      <c r="FP381">
        <v>61.8</v>
      </c>
      <c r="FQ381">
        <v>61.6</v>
      </c>
      <c r="FR381">
        <v>61.5</v>
      </c>
      <c r="FS381">
        <v>2.4341970000000002</v>
      </c>
      <c r="FT381">
        <v>0.1185161</v>
      </c>
      <c r="FU381">
        <v>0.15325749999999999</v>
      </c>
      <c r="FV381">
        <v>9.8680599999999993E-2</v>
      </c>
    </row>
    <row r="382" spans="1:178" x14ac:dyDescent="0.3">
      <c r="A382" t="s">
        <v>226</v>
      </c>
      <c r="B382" t="s">
        <v>199</v>
      </c>
      <c r="C382" t="s">
        <v>269</v>
      </c>
      <c r="D382" s="32" t="s">
        <v>236</v>
      </c>
      <c r="E382" t="s">
        <v>221</v>
      </c>
      <c r="F382">
        <v>314</v>
      </c>
      <c r="G382">
        <v>0.82603970000000004</v>
      </c>
      <c r="H382">
        <v>0.83342910000000003</v>
      </c>
      <c r="I382">
        <v>0.80914580000000003</v>
      </c>
      <c r="J382">
        <v>0.67569789999999996</v>
      </c>
      <c r="K382">
        <v>0.69715269999999996</v>
      </c>
      <c r="L382">
        <v>0.81066039999999995</v>
      </c>
      <c r="M382">
        <v>0.81418429999999997</v>
      </c>
      <c r="N382">
        <v>0.53621319999999995</v>
      </c>
      <c r="O382">
        <v>5.7453299999999999E-2</v>
      </c>
      <c r="P382">
        <v>-0.49350270000000002</v>
      </c>
      <c r="Q382">
        <v>-1.255897</v>
      </c>
      <c r="R382">
        <v>-1.714118</v>
      </c>
      <c r="S382">
        <v>-1.8918729999999999</v>
      </c>
      <c r="T382">
        <v>-1.8301460000000001</v>
      </c>
      <c r="U382">
        <v>-1.4769650000000001</v>
      </c>
      <c r="V382">
        <v>-1.044554</v>
      </c>
      <c r="W382">
        <v>-0.31394719999999998</v>
      </c>
      <c r="X382">
        <v>0.53749480000000005</v>
      </c>
      <c r="Y382">
        <v>1.184288</v>
      </c>
      <c r="Z382">
        <v>1.4254020000000001</v>
      </c>
      <c r="AA382">
        <v>1.4520999999999999</v>
      </c>
      <c r="AB382">
        <v>1.367402</v>
      </c>
      <c r="AC382">
        <v>1.1929749999999999</v>
      </c>
      <c r="AD382">
        <v>1.1023149999999999</v>
      </c>
      <c r="AE382">
        <v>-0.44333509999999998</v>
      </c>
      <c r="AF382">
        <v>-0.36415950000000002</v>
      </c>
      <c r="AG382">
        <v>-0.37449169999999998</v>
      </c>
      <c r="AH382">
        <v>-0.4429072</v>
      </c>
      <c r="AI382">
        <v>-0.39045930000000001</v>
      </c>
      <c r="AJ382">
        <v>-0.23928930000000001</v>
      </c>
      <c r="AK382">
        <v>-0.20165549999999999</v>
      </c>
      <c r="AL382">
        <v>-0.33219359999999998</v>
      </c>
      <c r="AM382">
        <v>-0.47747050000000002</v>
      </c>
      <c r="AN382">
        <v>-0.42223559999999999</v>
      </c>
      <c r="AO382">
        <v>-0.41452329999999998</v>
      </c>
      <c r="AP382">
        <v>-0.31050070000000002</v>
      </c>
      <c r="AQ382">
        <v>-0.18128169999999999</v>
      </c>
      <c r="AR382">
        <v>-3.9213400000000002E-2</v>
      </c>
      <c r="AS382">
        <v>4.0557000000000003E-2</v>
      </c>
      <c r="AT382">
        <v>4.4969999999999998E-4</v>
      </c>
      <c r="AU382">
        <v>-9.7921400000000006E-2</v>
      </c>
      <c r="AV382">
        <v>-0.18958230000000001</v>
      </c>
      <c r="AW382">
        <v>-0.31972420000000001</v>
      </c>
      <c r="AX382">
        <v>-0.34350219999999998</v>
      </c>
      <c r="AY382">
        <v>-0.4020011</v>
      </c>
      <c r="AZ382">
        <v>-0.4109989</v>
      </c>
      <c r="BA382">
        <v>-0.3760558</v>
      </c>
      <c r="BB382">
        <v>-0.30653269999999999</v>
      </c>
      <c r="BC382">
        <v>-0.32724530000000002</v>
      </c>
      <c r="BD382">
        <v>-0.2682291</v>
      </c>
      <c r="BE382">
        <v>-0.2897344</v>
      </c>
      <c r="BF382">
        <v>-0.35739169999999998</v>
      </c>
      <c r="BG382">
        <v>-0.3067782</v>
      </c>
      <c r="BH382">
        <v>-0.17059479999999999</v>
      </c>
      <c r="BI382">
        <v>-0.13767860000000001</v>
      </c>
      <c r="BJ382">
        <v>-0.2526101</v>
      </c>
      <c r="BK382">
        <v>-0.37074249999999997</v>
      </c>
      <c r="BL382">
        <v>-0.29492259999999998</v>
      </c>
      <c r="BM382">
        <v>-0.25657479999999999</v>
      </c>
      <c r="BN382">
        <v>-0.1490658</v>
      </c>
      <c r="BO382">
        <v>-2.9132600000000002E-2</v>
      </c>
      <c r="BP382">
        <v>0.1086917</v>
      </c>
      <c r="BQ382">
        <v>0.1755593</v>
      </c>
      <c r="BR382">
        <v>0.1119158</v>
      </c>
      <c r="BS382">
        <v>1.1864299999999999E-2</v>
      </c>
      <c r="BT382">
        <v>-8.5371900000000001E-2</v>
      </c>
      <c r="BU382">
        <v>-0.21752270000000001</v>
      </c>
      <c r="BV382">
        <v>-0.24833</v>
      </c>
      <c r="BW382">
        <v>-0.30688349999999998</v>
      </c>
      <c r="BX382">
        <v>-0.32109149999999997</v>
      </c>
      <c r="BY382">
        <v>-0.28371610000000003</v>
      </c>
      <c r="BZ382">
        <v>-0.1927441</v>
      </c>
      <c r="CA382">
        <v>-0.2468418</v>
      </c>
      <c r="CB382">
        <v>-0.20178789999999999</v>
      </c>
      <c r="CC382">
        <v>-0.23103180000000001</v>
      </c>
      <c r="CD382">
        <v>-0.29816399999999998</v>
      </c>
      <c r="CE382">
        <v>-0.24882099999999999</v>
      </c>
      <c r="CF382">
        <v>-0.12301719999999999</v>
      </c>
      <c r="CG382">
        <v>-9.3368400000000004E-2</v>
      </c>
      <c r="CH382">
        <v>-0.19749079999999999</v>
      </c>
      <c r="CI382">
        <v>-0.296823</v>
      </c>
      <c r="CJ382">
        <v>-0.20674609999999999</v>
      </c>
      <c r="CK382">
        <v>-0.14718020000000001</v>
      </c>
      <c r="CL382">
        <v>-3.7256499999999998E-2</v>
      </c>
      <c r="CM382">
        <v>7.6245400000000005E-2</v>
      </c>
      <c r="CN382">
        <v>0.2111304</v>
      </c>
      <c r="CO382">
        <v>0.26906160000000001</v>
      </c>
      <c r="CP382">
        <v>0.18911700000000001</v>
      </c>
      <c r="CQ382">
        <v>8.7901499999999994E-2</v>
      </c>
      <c r="CR382">
        <v>-1.3195999999999999E-2</v>
      </c>
      <c r="CS382">
        <v>-0.14673829999999999</v>
      </c>
      <c r="CT382">
        <v>-0.18241389999999999</v>
      </c>
      <c r="CU382">
        <v>-0.24100530000000001</v>
      </c>
      <c r="CV382">
        <v>-0.258822</v>
      </c>
      <c r="CW382">
        <v>-0.21976200000000001</v>
      </c>
      <c r="CX382">
        <v>-0.11393449999999999</v>
      </c>
      <c r="CY382">
        <v>-0.16643839999999999</v>
      </c>
      <c r="CZ382">
        <v>-0.13534679999999999</v>
      </c>
      <c r="DA382">
        <v>-0.17232910000000001</v>
      </c>
      <c r="DB382">
        <v>-0.23893619999999999</v>
      </c>
      <c r="DC382">
        <v>-0.1908637</v>
      </c>
      <c r="DD382">
        <v>-7.5439599999999996E-2</v>
      </c>
      <c r="DE382">
        <v>-4.90581E-2</v>
      </c>
      <c r="DF382">
        <v>-0.14237150000000001</v>
      </c>
      <c r="DG382">
        <v>-0.22290360000000001</v>
      </c>
      <c r="DH382">
        <v>-0.11856949999999999</v>
      </c>
      <c r="DI382">
        <v>-3.7785600000000003E-2</v>
      </c>
      <c r="DJ382">
        <v>7.4552900000000005E-2</v>
      </c>
      <c r="DK382">
        <v>0.18162339999999999</v>
      </c>
      <c r="DL382">
        <v>0.31356899999999999</v>
      </c>
      <c r="DM382">
        <v>0.36256379999999999</v>
      </c>
      <c r="DN382">
        <v>0.2663181</v>
      </c>
      <c r="DO382">
        <v>0.16393869999999999</v>
      </c>
      <c r="DP382">
        <v>5.8979900000000002E-2</v>
      </c>
      <c r="DQ382">
        <v>-7.5953800000000002E-2</v>
      </c>
      <c r="DR382">
        <v>-0.1164979</v>
      </c>
      <c r="DS382">
        <v>-0.17512710000000001</v>
      </c>
      <c r="DT382">
        <v>-0.19655239999999999</v>
      </c>
      <c r="DU382">
        <v>-0.1558078</v>
      </c>
      <c r="DV382">
        <v>-3.5124900000000001E-2</v>
      </c>
      <c r="DW382">
        <v>-5.0348499999999997E-2</v>
      </c>
      <c r="DX382">
        <v>-3.9416399999999997E-2</v>
      </c>
      <c r="DY382">
        <v>-8.7571899999999994E-2</v>
      </c>
      <c r="DZ382">
        <v>-0.15342069999999999</v>
      </c>
      <c r="EA382">
        <v>-0.1071826</v>
      </c>
      <c r="EB382">
        <v>-6.7451000000000004E-3</v>
      </c>
      <c r="EC382">
        <v>1.4918799999999999E-2</v>
      </c>
      <c r="ED382">
        <v>-6.2787999999999997E-2</v>
      </c>
      <c r="EE382">
        <v>-0.1161756</v>
      </c>
      <c r="EF382">
        <v>8.7434000000000001E-3</v>
      </c>
      <c r="EG382">
        <v>0.1201629</v>
      </c>
      <c r="EH382">
        <v>0.2359878</v>
      </c>
      <c r="EI382">
        <v>0.33377250000000003</v>
      </c>
      <c r="EJ382">
        <v>0.4614742</v>
      </c>
      <c r="EK382">
        <v>0.49756610000000001</v>
      </c>
      <c r="EL382">
        <v>0.37778420000000001</v>
      </c>
      <c r="EM382">
        <v>0.27372439999999998</v>
      </c>
      <c r="EN382">
        <v>0.16319030000000001</v>
      </c>
      <c r="EO382">
        <v>2.6247699999999999E-2</v>
      </c>
      <c r="EP382">
        <v>-2.13257E-2</v>
      </c>
      <c r="EQ382">
        <v>-8.0009499999999997E-2</v>
      </c>
      <c r="ER382">
        <v>-0.106645</v>
      </c>
      <c r="ES382">
        <v>-6.3468200000000002E-2</v>
      </c>
      <c r="ET382">
        <v>7.86636E-2</v>
      </c>
      <c r="EU382">
        <v>59.9</v>
      </c>
      <c r="EV382">
        <v>59.45</v>
      </c>
      <c r="EW382">
        <v>58.85</v>
      </c>
      <c r="EX382">
        <v>58.75</v>
      </c>
      <c r="EY382">
        <v>58.45</v>
      </c>
      <c r="EZ382">
        <v>58.3</v>
      </c>
      <c r="FA382">
        <v>58.1</v>
      </c>
      <c r="FB382">
        <v>59.8</v>
      </c>
      <c r="FC382">
        <v>62.55</v>
      </c>
      <c r="FD382">
        <v>66.45</v>
      </c>
      <c r="FE382">
        <v>71.3</v>
      </c>
      <c r="FF382">
        <v>74.45</v>
      </c>
      <c r="FG382">
        <v>77.3</v>
      </c>
      <c r="FH382">
        <v>79.2</v>
      </c>
      <c r="FI382">
        <v>80.099999999999994</v>
      </c>
      <c r="FJ382">
        <v>79.55</v>
      </c>
      <c r="FK382">
        <v>78.5</v>
      </c>
      <c r="FL382">
        <v>76.2</v>
      </c>
      <c r="FM382">
        <v>73.349999999999994</v>
      </c>
      <c r="FN382">
        <v>69.150000000000006</v>
      </c>
      <c r="FO382">
        <v>64.25</v>
      </c>
      <c r="FP382">
        <v>61.35</v>
      </c>
      <c r="FQ382">
        <v>60.4</v>
      </c>
      <c r="FR382">
        <v>59.75</v>
      </c>
      <c r="FS382">
        <v>2.145769</v>
      </c>
      <c r="FT382">
        <v>8.8062100000000004E-2</v>
      </c>
      <c r="FU382">
        <v>0.145452</v>
      </c>
      <c r="FV382">
        <v>0.1063089</v>
      </c>
    </row>
    <row r="383" spans="1:178" x14ac:dyDescent="0.3">
      <c r="A383" t="s">
        <v>226</v>
      </c>
      <c r="B383" t="s">
        <v>199</v>
      </c>
      <c r="C383" t="s">
        <v>269</v>
      </c>
      <c r="D383" s="32" t="s">
        <v>237</v>
      </c>
      <c r="E383" t="s">
        <v>219</v>
      </c>
      <c r="F383">
        <v>578</v>
      </c>
      <c r="G383">
        <v>0.69583139999999999</v>
      </c>
      <c r="H383">
        <v>0.58349329999999999</v>
      </c>
      <c r="I383">
        <v>0.61974689999999999</v>
      </c>
      <c r="J383">
        <v>0.62706450000000002</v>
      </c>
      <c r="K383">
        <v>0.6670471</v>
      </c>
      <c r="L383">
        <v>0.69541280000000005</v>
      </c>
      <c r="M383">
        <v>0.82186899999999996</v>
      </c>
      <c r="N383">
        <v>0.54268380000000005</v>
      </c>
      <c r="O383">
        <v>-0.10792690000000001</v>
      </c>
      <c r="P383">
        <v>-0.80935349999999995</v>
      </c>
      <c r="Q383">
        <v>-1.441959</v>
      </c>
      <c r="R383">
        <v>-1.9089609999999999</v>
      </c>
      <c r="S383">
        <v>-2.0962719999999999</v>
      </c>
      <c r="T383">
        <v>-2.0314030000000001</v>
      </c>
      <c r="U383">
        <v>-1.729196</v>
      </c>
      <c r="V383">
        <v>-1.25109</v>
      </c>
      <c r="W383">
        <v>-0.57194089999999997</v>
      </c>
      <c r="X383">
        <v>0.42574679999999998</v>
      </c>
      <c r="Y383">
        <v>1.0387710000000001</v>
      </c>
      <c r="Z383">
        <v>1.2039820000000001</v>
      </c>
      <c r="AA383">
        <v>1.1505970000000001</v>
      </c>
      <c r="AB383">
        <v>1.0852660000000001</v>
      </c>
      <c r="AC383">
        <v>0.98344869999999995</v>
      </c>
      <c r="AD383">
        <v>0.92363439999999997</v>
      </c>
      <c r="AE383">
        <v>-0.2783023</v>
      </c>
      <c r="AF383">
        <v>-0.3325458</v>
      </c>
      <c r="AG383">
        <v>-0.26474009999999998</v>
      </c>
      <c r="AH383">
        <v>-0.2401373</v>
      </c>
      <c r="AI383">
        <v>-0.238839</v>
      </c>
      <c r="AJ383">
        <v>-0.22399549999999999</v>
      </c>
      <c r="AK383">
        <v>-0.1860002</v>
      </c>
      <c r="AL383">
        <v>-0.2032197</v>
      </c>
      <c r="AM383">
        <v>-0.29798000000000002</v>
      </c>
      <c r="AN383">
        <v>-0.32251299999999999</v>
      </c>
      <c r="AO383">
        <v>-0.3274705</v>
      </c>
      <c r="AP383">
        <v>-0.34303139999999999</v>
      </c>
      <c r="AQ383">
        <v>-0.28001880000000001</v>
      </c>
      <c r="AR383">
        <v>-0.22072040000000001</v>
      </c>
      <c r="AS383">
        <v>-0.2036442</v>
      </c>
      <c r="AT383">
        <v>-0.2425805</v>
      </c>
      <c r="AU383">
        <v>-0.31918790000000002</v>
      </c>
      <c r="AV383">
        <v>-0.2831669</v>
      </c>
      <c r="AW383">
        <v>-0.37265740000000003</v>
      </c>
      <c r="AX383">
        <v>-0.37079000000000001</v>
      </c>
      <c r="AY383">
        <v>-0.35870970000000002</v>
      </c>
      <c r="AZ383">
        <v>-0.33733269999999999</v>
      </c>
      <c r="BA383">
        <v>-0.2712599</v>
      </c>
      <c r="BB383">
        <v>-0.1691231</v>
      </c>
      <c r="BC383">
        <v>-0.2116017</v>
      </c>
      <c r="BD383">
        <v>-0.25629980000000002</v>
      </c>
      <c r="BE383">
        <v>-0.2092908</v>
      </c>
      <c r="BF383">
        <v>-0.1884226</v>
      </c>
      <c r="BG383">
        <v>-0.1836498</v>
      </c>
      <c r="BH383">
        <v>-0.17207990000000001</v>
      </c>
      <c r="BI383">
        <v>-0.131273</v>
      </c>
      <c r="BJ383">
        <v>-0.1490957</v>
      </c>
      <c r="BK383">
        <v>-0.22150880000000001</v>
      </c>
      <c r="BL383">
        <v>-0.22242339999999999</v>
      </c>
      <c r="BM383">
        <v>-0.20417160000000001</v>
      </c>
      <c r="BN383">
        <v>-0.20014419999999999</v>
      </c>
      <c r="BO383">
        <v>-0.14161270000000001</v>
      </c>
      <c r="BP383">
        <v>-0.1012762</v>
      </c>
      <c r="BQ383">
        <v>-0.10476480000000001</v>
      </c>
      <c r="BR383">
        <v>-0.1668029</v>
      </c>
      <c r="BS383">
        <v>-0.25713239999999998</v>
      </c>
      <c r="BT383">
        <v>-0.22173979999999999</v>
      </c>
      <c r="BU383">
        <v>-0.3032241</v>
      </c>
      <c r="BV383">
        <v>-0.30628729999999998</v>
      </c>
      <c r="BW383">
        <v>-0.29578880000000002</v>
      </c>
      <c r="BX383">
        <v>-0.27437299999999998</v>
      </c>
      <c r="BY383">
        <v>-0.21065410000000001</v>
      </c>
      <c r="BZ383">
        <v>-0.1013457</v>
      </c>
      <c r="CA383">
        <v>-0.1654052</v>
      </c>
      <c r="CB383">
        <v>-0.20349210000000001</v>
      </c>
      <c r="CC383">
        <v>-0.17088680000000001</v>
      </c>
      <c r="CD383">
        <v>-0.1526052</v>
      </c>
      <c r="CE383">
        <v>-0.145426</v>
      </c>
      <c r="CF383">
        <v>-0.13612340000000001</v>
      </c>
      <c r="CG383">
        <v>-9.3369099999999997E-2</v>
      </c>
      <c r="CH383">
        <v>-0.1116096</v>
      </c>
      <c r="CI383">
        <v>-0.1685451</v>
      </c>
      <c r="CJ383">
        <v>-0.1531016</v>
      </c>
      <c r="CK383">
        <v>-0.11877509999999999</v>
      </c>
      <c r="CL383">
        <v>-0.1011809</v>
      </c>
      <c r="CM383">
        <v>-4.5753000000000002E-2</v>
      </c>
      <c r="CN383">
        <v>-1.8549400000000001E-2</v>
      </c>
      <c r="CO383">
        <v>-3.62812E-2</v>
      </c>
      <c r="CP383">
        <v>-0.11431959999999999</v>
      </c>
      <c r="CQ383">
        <v>-0.21415290000000001</v>
      </c>
      <c r="CR383">
        <v>-0.17919560000000001</v>
      </c>
      <c r="CS383">
        <v>-0.25513479999999999</v>
      </c>
      <c r="CT383">
        <v>-0.26161299999999998</v>
      </c>
      <c r="CU383">
        <v>-0.25220999999999999</v>
      </c>
      <c r="CV383">
        <v>-0.23076730000000001</v>
      </c>
      <c r="CW383">
        <v>-0.16867879999999999</v>
      </c>
      <c r="CX383">
        <v>-5.4403199999999999E-2</v>
      </c>
      <c r="CY383">
        <v>-0.1192086</v>
      </c>
      <c r="CZ383">
        <v>-0.1506844</v>
      </c>
      <c r="DA383">
        <v>-0.13248270000000001</v>
      </c>
      <c r="DB383">
        <v>-0.1167878</v>
      </c>
      <c r="DC383">
        <v>-0.10720209999999999</v>
      </c>
      <c r="DD383">
        <v>-0.1001668</v>
      </c>
      <c r="DE383">
        <v>-5.5465100000000003E-2</v>
      </c>
      <c r="DF383">
        <v>-7.4123499999999995E-2</v>
      </c>
      <c r="DG383">
        <v>-0.1155815</v>
      </c>
      <c r="DH383">
        <v>-8.3779800000000001E-2</v>
      </c>
      <c r="DI383">
        <v>-3.3378699999999997E-2</v>
      </c>
      <c r="DJ383">
        <v>-2.2176000000000001E-3</v>
      </c>
      <c r="DK383">
        <v>5.0106699999999997E-2</v>
      </c>
      <c r="DL383">
        <v>6.4177300000000007E-2</v>
      </c>
      <c r="DM383">
        <v>3.2202300000000003E-2</v>
      </c>
      <c r="DN383">
        <v>-6.1836200000000001E-2</v>
      </c>
      <c r="DO383">
        <v>-0.1711734</v>
      </c>
      <c r="DP383">
        <v>-0.1366513</v>
      </c>
      <c r="DQ383">
        <v>-0.20704549999999999</v>
      </c>
      <c r="DR383">
        <v>-0.21693870000000001</v>
      </c>
      <c r="DS383">
        <v>-0.20863119999999999</v>
      </c>
      <c r="DT383">
        <v>-0.18716150000000001</v>
      </c>
      <c r="DU383">
        <v>-0.12670339999999999</v>
      </c>
      <c r="DV383">
        <v>-7.4608000000000001E-3</v>
      </c>
      <c r="DW383">
        <v>-5.2508100000000002E-2</v>
      </c>
      <c r="DX383">
        <v>-7.4438500000000005E-2</v>
      </c>
      <c r="DY383">
        <v>-7.7033400000000002E-2</v>
      </c>
      <c r="DZ383">
        <v>-6.5073199999999998E-2</v>
      </c>
      <c r="EA383">
        <v>-5.2012900000000001E-2</v>
      </c>
      <c r="EB383">
        <v>-4.8251299999999997E-2</v>
      </c>
      <c r="EC383">
        <v>-7.3789999999999999E-4</v>
      </c>
      <c r="ED383">
        <v>-1.99995E-2</v>
      </c>
      <c r="EE383">
        <v>-3.9110300000000001E-2</v>
      </c>
      <c r="EF383">
        <v>1.6309899999999999E-2</v>
      </c>
      <c r="EG383">
        <v>8.9920200000000006E-2</v>
      </c>
      <c r="EH383">
        <v>0.14066960000000001</v>
      </c>
      <c r="EI383">
        <v>0.18851280000000001</v>
      </c>
      <c r="EJ383">
        <v>0.18362149999999999</v>
      </c>
      <c r="EK383">
        <v>0.1310817</v>
      </c>
      <c r="EL383">
        <v>1.39414E-2</v>
      </c>
      <c r="EM383">
        <v>-0.1091178</v>
      </c>
      <c r="EN383">
        <v>-7.5224200000000005E-2</v>
      </c>
      <c r="EO383">
        <v>-0.13761219999999999</v>
      </c>
      <c r="EP383">
        <v>-0.15243599999999999</v>
      </c>
      <c r="EQ383">
        <v>-0.14571039999999999</v>
      </c>
      <c r="ER383">
        <v>-0.1242018</v>
      </c>
      <c r="ES383">
        <v>-6.6097600000000006E-2</v>
      </c>
      <c r="ET383">
        <v>6.0316599999999998E-2</v>
      </c>
      <c r="EU383">
        <v>49.966209999999997</v>
      </c>
      <c r="EV383">
        <v>48.755760000000002</v>
      </c>
      <c r="EW383">
        <v>48.494619999999998</v>
      </c>
      <c r="EX383">
        <v>47.827959999999997</v>
      </c>
      <c r="EY383">
        <v>47.459290000000003</v>
      </c>
      <c r="EZ383">
        <v>47.399389999999997</v>
      </c>
      <c r="FA383">
        <v>46.786479999999997</v>
      </c>
      <c r="FB383">
        <v>46.764980000000001</v>
      </c>
      <c r="FC383">
        <v>49.812600000000003</v>
      </c>
      <c r="FD383">
        <v>53.927799999999998</v>
      </c>
      <c r="FE383">
        <v>57.651310000000002</v>
      </c>
      <c r="FF383">
        <v>60.428570000000001</v>
      </c>
      <c r="FG383">
        <v>61.976959999999998</v>
      </c>
      <c r="FH383">
        <v>62.780340000000002</v>
      </c>
      <c r="FI383">
        <v>63.288789999999999</v>
      </c>
      <c r="FJ383">
        <v>62.897080000000003</v>
      </c>
      <c r="FK383">
        <v>61.800310000000003</v>
      </c>
      <c r="FL383">
        <v>60.122889999999998</v>
      </c>
      <c r="FM383">
        <v>58.095239999999997</v>
      </c>
      <c r="FN383">
        <v>54.923189999999998</v>
      </c>
      <c r="FO383">
        <v>52.705069999999999</v>
      </c>
      <c r="FP383">
        <v>51.451610000000002</v>
      </c>
      <c r="FQ383">
        <v>50.723500000000001</v>
      </c>
      <c r="FR383">
        <v>49.85868</v>
      </c>
      <c r="FS383">
        <v>1.510219</v>
      </c>
      <c r="FT383">
        <v>8.8849800000000007E-2</v>
      </c>
      <c r="FU383">
        <v>8.0074999999999993E-2</v>
      </c>
      <c r="FV383">
        <v>6.5676999999999999E-2</v>
      </c>
    </row>
    <row r="384" spans="1:178" x14ac:dyDescent="0.3">
      <c r="A384" t="s">
        <v>226</v>
      </c>
      <c r="B384" t="s">
        <v>199</v>
      </c>
      <c r="C384" t="s">
        <v>269</v>
      </c>
      <c r="D384" s="32" t="s">
        <v>237</v>
      </c>
      <c r="E384" t="s">
        <v>220</v>
      </c>
      <c r="F384">
        <v>278</v>
      </c>
      <c r="G384">
        <v>0.64369489999999996</v>
      </c>
      <c r="H384">
        <v>0.58655749999999995</v>
      </c>
      <c r="I384">
        <v>0.59653040000000002</v>
      </c>
      <c r="J384">
        <v>0.62545340000000005</v>
      </c>
      <c r="K384">
        <v>0.65990360000000003</v>
      </c>
      <c r="L384">
        <v>0.72121670000000004</v>
      </c>
      <c r="M384">
        <v>0.88828750000000001</v>
      </c>
      <c r="N384">
        <v>0.47922189999999998</v>
      </c>
      <c r="O384">
        <v>-0.2105939</v>
      </c>
      <c r="P384">
        <v>-0.92227689999999996</v>
      </c>
      <c r="Q384">
        <v>-1.6250469999999999</v>
      </c>
      <c r="R384">
        <v>-2.2186849999999998</v>
      </c>
      <c r="S384">
        <v>-2.4304809999999999</v>
      </c>
      <c r="T384">
        <v>-2.3224840000000002</v>
      </c>
      <c r="U384">
        <v>-2.0387559999999998</v>
      </c>
      <c r="V384">
        <v>-1.6045469999999999</v>
      </c>
      <c r="W384">
        <v>-0.98689729999999998</v>
      </c>
      <c r="X384">
        <v>6.9119399999999998E-2</v>
      </c>
      <c r="Y384">
        <v>0.84531990000000001</v>
      </c>
      <c r="Z384">
        <v>1.1471789999999999</v>
      </c>
      <c r="AA384">
        <v>1.1174869999999999</v>
      </c>
      <c r="AB384">
        <v>1.03484</v>
      </c>
      <c r="AC384">
        <v>0.91485890000000003</v>
      </c>
      <c r="AD384">
        <v>0.83479510000000001</v>
      </c>
      <c r="AE384">
        <v>-0.50316369999999999</v>
      </c>
      <c r="AF384">
        <v>-0.3293625</v>
      </c>
      <c r="AG384">
        <v>-0.24121960000000001</v>
      </c>
      <c r="AH384">
        <v>-0.21155650000000001</v>
      </c>
      <c r="AI384">
        <v>-0.20962120000000001</v>
      </c>
      <c r="AJ384">
        <v>-0.24596660000000001</v>
      </c>
      <c r="AK384">
        <v>-0.1988451</v>
      </c>
      <c r="AL384">
        <v>-0.28317930000000002</v>
      </c>
      <c r="AM384">
        <v>-0.39808070000000001</v>
      </c>
      <c r="AN384">
        <v>-0.47886479999999998</v>
      </c>
      <c r="AO384">
        <v>-0.55497430000000003</v>
      </c>
      <c r="AP384">
        <v>-0.60806629999999995</v>
      </c>
      <c r="AQ384">
        <v>-0.53412970000000004</v>
      </c>
      <c r="AR384">
        <v>-0.4243383</v>
      </c>
      <c r="AS384">
        <v>-0.34854469999999999</v>
      </c>
      <c r="AT384">
        <v>-0.3609617</v>
      </c>
      <c r="AU384">
        <v>-0.51827619999999996</v>
      </c>
      <c r="AV384">
        <v>-0.54059760000000001</v>
      </c>
      <c r="AW384">
        <v>-0.58800989999999997</v>
      </c>
      <c r="AX384">
        <v>-0.51824780000000004</v>
      </c>
      <c r="AY384">
        <v>-0.50204150000000003</v>
      </c>
      <c r="AZ384">
        <v>-0.49907499999999999</v>
      </c>
      <c r="BA384">
        <v>-0.46438560000000001</v>
      </c>
      <c r="BB384">
        <v>-0.32399060000000002</v>
      </c>
      <c r="BC384">
        <v>-0.38972420000000002</v>
      </c>
      <c r="BD384">
        <v>-0.25934629999999997</v>
      </c>
      <c r="BE384">
        <v>-0.1843883</v>
      </c>
      <c r="BF384">
        <v>-0.1566688</v>
      </c>
      <c r="BG384">
        <v>-0.14790809999999999</v>
      </c>
      <c r="BH384">
        <v>-0.17341039999999999</v>
      </c>
      <c r="BI384">
        <v>-0.12147760000000001</v>
      </c>
      <c r="BJ384">
        <v>-0.19580629999999999</v>
      </c>
      <c r="BK384">
        <v>-0.27916489999999999</v>
      </c>
      <c r="BL384">
        <v>-0.303562</v>
      </c>
      <c r="BM384">
        <v>-0.32777319999999999</v>
      </c>
      <c r="BN384">
        <v>-0.35739120000000002</v>
      </c>
      <c r="BO384">
        <v>-0.2884063</v>
      </c>
      <c r="BP384">
        <v>-0.20909269999999999</v>
      </c>
      <c r="BQ384">
        <v>-0.1724116</v>
      </c>
      <c r="BR384">
        <v>-0.22484380000000001</v>
      </c>
      <c r="BS384">
        <v>-0.41231760000000001</v>
      </c>
      <c r="BT384">
        <v>-0.42874570000000001</v>
      </c>
      <c r="BU384">
        <v>-0.46300449999999999</v>
      </c>
      <c r="BV384">
        <v>-0.39533269999999998</v>
      </c>
      <c r="BW384">
        <v>-0.38037199999999999</v>
      </c>
      <c r="BX384">
        <v>-0.3784304</v>
      </c>
      <c r="BY384">
        <v>-0.3507497</v>
      </c>
      <c r="BZ384">
        <v>-0.23575860000000001</v>
      </c>
      <c r="CA384">
        <v>-0.3111563</v>
      </c>
      <c r="CB384">
        <v>-0.21085319999999999</v>
      </c>
      <c r="CC384">
        <v>-0.14502709999999999</v>
      </c>
      <c r="CD384">
        <v>-0.1186537</v>
      </c>
      <c r="CE384">
        <v>-0.1051658</v>
      </c>
      <c r="CF384">
        <v>-0.1231583</v>
      </c>
      <c r="CG384">
        <v>-6.7892999999999995E-2</v>
      </c>
      <c r="CH384">
        <v>-0.135292</v>
      </c>
      <c r="CI384">
        <v>-0.19680420000000001</v>
      </c>
      <c r="CJ384">
        <v>-0.1821479</v>
      </c>
      <c r="CK384">
        <v>-0.17041429999999999</v>
      </c>
      <c r="CL384">
        <v>-0.18377450000000001</v>
      </c>
      <c r="CM384">
        <v>-0.11821909999999999</v>
      </c>
      <c r="CN384">
        <v>-6.0014199999999997E-2</v>
      </c>
      <c r="CO384">
        <v>-5.0422300000000003E-2</v>
      </c>
      <c r="CP384">
        <v>-0.13056899999999999</v>
      </c>
      <c r="CQ384">
        <v>-0.33893099999999998</v>
      </c>
      <c r="CR384">
        <v>-0.35127740000000002</v>
      </c>
      <c r="CS384">
        <v>-0.37642619999999999</v>
      </c>
      <c r="CT384">
        <v>-0.31020199999999998</v>
      </c>
      <c r="CU384">
        <v>-0.29610419999999998</v>
      </c>
      <c r="CV384">
        <v>-0.29487239999999998</v>
      </c>
      <c r="CW384">
        <v>-0.27204590000000001</v>
      </c>
      <c r="CX384">
        <v>-0.17464940000000001</v>
      </c>
      <c r="CY384">
        <v>-0.2325884</v>
      </c>
      <c r="CZ384">
        <v>-0.16236020000000001</v>
      </c>
      <c r="DA384">
        <v>-0.10566589999999999</v>
      </c>
      <c r="DB384">
        <v>-8.0638600000000005E-2</v>
      </c>
      <c r="DC384">
        <v>-6.2423600000000003E-2</v>
      </c>
      <c r="DD384">
        <v>-7.2906100000000001E-2</v>
      </c>
      <c r="DE384">
        <v>-1.43085E-2</v>
      </c>
      <c r="DF384">
        <v>-7.4777700000000003E-2</v>
      </c>
      <c r="DG384">
        <v>-0.1144435</v>
      </c>
      <c r="DH384">
        <v>-6.0733700000000002E-2</v>
      </c>
      <c r="DI384">
        <v>-1.3055499999999999E-2</v>
      </c>
      <c r="DJ384">
        <v>-1.01577E-2</v>
      </c>
      <c r="DK384">
        <v>5.1968100000000003E-2</v>
      </c>
      <c r="DL384">
        <v>8.9064199999999996E-2</v>
      </c>
      <c r="DM384">
        <v>7.1567000000000006E-2</v>
      </c>
      <c r="DN384">
        <v>-3.6294199999999999E-2</v>
      </c>
      <c r="DO384">
        <v>-0.26554440000000001</v>
      </c>
      <c r="DP384">
        <v>-0.27380919999999997</v>
      </c>
      <c r="DQ384">
        <v>-0.28984779999999999</v>
      </c>
      <c r="DR384">
        <v>-0.2250713</v>
      </c>
      <c r="DS384">
        <v>-0.21183630000000001</v>
      </c>
      <c r="DT384">
        <v>-0.21131440000000001</v>
      </c>
      <c r="DU384">
        <v>-0.19334209999999999</v>
      </c>
      <c r="DV384">
        <v>-0.11354019999999999</v>
      </c>
      <c r="DW384">
        <v>-0.1191488</v>
      </c>
      <c r="DX384">
        <v>-9.2343900000000007E-2</v>
      </c>
      <c r="DY384">
        <v>-4.8834599999999999E-2</v>
      </c>
      <c r="DZ384">
        <v>-2.57509E-2</v>
      </c>
      <c r="EA384">
        <v>-7.1049999999999998E-4</v>
      </c>
      <c r="EB384">
        <v>-3.5E-4</v>
      </c>
      <c r="EC384">
        <v>6.3059000000000004E-2</v>
      </c>
      <c r="ED384">
        <v>1.25954E-2</v>
      </c>
      <c r="EE384">
        <v>4.4723000000000002E-3</v>
      </c>
      <c r="EF384">
        <v>0.11456909999999999</v>
      </c>
      <c r="EG384">
        <v>0.21414559999999999</v>
      </c>
      <c r="EH384">
        <v>0.24051739999999999</v>
      </c>
      <c r="EI384">
        <v>0.29769139999999999</v>
      </c>
      <c r="EJ384">
        <v>0.30430980000000002</v>
      </c>
      <c r="EK384">
        <v>0.24770010000000001</v>
      </c>
      <c r="EL384">
        <v>9.9823700000000001E-2</v>
      </c>
      <c r="EM384">
        <v>-0.1595859</v>
      </c>
      <c r="EN384">
        <v>-0.1619574</v>
      </c>
      <c r="EO384">
        <v>-0.1648424</v>
      </c>
      <c r="EP384">
        <v>-0.1021562</v>
      </c>
      <c r="EQ384">
        <v>-9.0166899999999994E-2</v>
      </c>
      <c r="ER384">
        <v>-9.0669799999999995E-2</v>
      </c>
      <c r="ES384">
        <v>-7.9706299999999994E-2</v>
      </c>
      <c r="ET384">
        <v>-2.5308299999999999E-2</v>
      </c>
      <c r="EU384">
        <v>52.476190000000003</v>
      </c>
      <c r="EV384">
        <v>51.76191</v>
      </c>
      <c r="EW384">
        <v>51.238100000000003</v>
      </c>
      <c r="EX384">
        <v>50.571429999999999</v>
      </c>
      <c r="EY384">
        <v>50.523809999999997</v>
      </c>
      <c r="EZ384">
        <v>50.142859999999999</v>
      </c>
      <c r="FA384">
        <v>49.23809</v>
      </c>
      <c r="FB384">
        <v>49.333329999999997</v>
      </c>
      <c r="FC384">
        <v>52.380949999999999</v>
      </c>
      <c r="FD384">
        <v>56</v>
      </c>
      <c r="FE384">
        <v>59.285710000000002</v>
      </c>
      <c r="FF384">
        <v>62.23809</v>
      </c>
      <c r="FG384">
        <v>63.523809999999997</v>
      </c>
      <c r="FH384">
        <v>63.714289999999998</v>
      </c>
      <c r="FI384">
        <v>64.047619999999995</v>
      </c>
      <c r="FJ384">
        <v>63.714289999999998</v>
      </c>
      <c r="FK384">
        <v>62.23809</v>
      </c>
      <c r="FL384">
        <v>60.619050000000001</v>
      </c>
      <c r="FM384">
        <v>59</v>
      </c>
      <c r="FN384">
        <v>56.76191</v>
      </c>
      <c r="FO384">
        <v>54.952379999999998</v>
      </c>
      <c r="FP384">
        <v>53.523809999999997</v>
      </c>
      <c r="FQ384">
        <v>53</v>
      </c>
      <c r="FR384">
        <v>52.047620000000002</v>
      </c>
      <c r="FS384">
        <v>2.5784739999999999</v>
      </c>
      <c r="FT384">
        <v>0.161637</v>
      </c>
      <c r="FU384">
        <v>0.15161620000000001</v>
      </c>
      <c r="FV384">
        <v>8.3371000000000001E-2</v>
      </c>
    </row>
    <row r="385" spans="1:178" x14ac:dyDescent="0.3">
      <c r="A385" t="s">
        <v>226</v>
      </c>
      <c r="B385" t="s">
        <v>199</v>
      </c>
      <c r="C385" t="s">
        <v>269</v>
      </c>
      <c r="D385" s="32" t="s">
        <v>237</v>
      </c>
      <c r="E385" t="s">
        <v>221</v>
      </c>
      <c r="F385">
        <v>300</v>
      </c>
      <c r="G385">
        <v>0.72466269999999999</v>
      </c>
      <c r="H385">
        <v>0.56617550000000005</v>
      </c>
      <c r="I385">
        <v>0.63556369999999995</v>
      </c>
      <c r="J385">
        <v>0.63088219999999995</v>
      </c>
      <c r="K385">
        <v>0.67300979999999999</v>
      </c>
      <c r="L385">
        <v>0.67457889999999998</v>
      </c>
      <c r="M385">
        <v>0.74750830000000001</v>
      </c>
      <c r="N385">
        <v>0.59412929999999997</v>
      </c>
      <c r="O385">
        <v>1.6968899999999999E-2</v>
      </c>
      <c r="P385">
        <v>-0.64938249999999997</v>
      </c>
      <c r="Q385">
        <v>-1.2336750000000001</v>
      </c>
      <c r="R385">
        <v>-1.6064320000000001</v>
      </c>
      <c r="S385">
        <v>-1.779639</v>
      </c>
      <c r="T385">
        <v>-1.7714810000000001</v>
      </c>
      <c r="U385">
        <v>-1.4652879999999999</v>
      </c>
      <c r="V385">
        <v>-0.98305030000000004</v>
      </c>
      <c r="W385">
        <v>-0.28928739999999997</v>
      </c>
      <c r="X385">
        <v>0.65770240000000002</v>
      </c>
      <c r="Y385">
        <v>1.1691879999999999</v>
      </c>
      <c r="Z385">
        <v>1.2541279999999999</v>
      </c>
      <c r="AA385">
        <v>1.2035370000000001</v>
      </c>
      <c r="AB385">
        <v>1.1481220000000001</v>
      </c>
      <c r="AC385">
        <v>1.046672</v>
      </c>
      <c r="AD385">
        <v>1.000122</v>
      </c>
      <c r="AE385">
        <v>-0.21727399999999999</v>
      </c>
      <c r="AF385">
        <v>-0.4247225</v>
      </c>
      <c r="AG385">
        <v>-0.32399040000000001</v>
      </c>
      <c r="AH385">
        <v>-0.2941684</v>
      </c>
      <c r="AI385">
        <v>-0.29999290000000001</v>
      </c>
      <c r="AJ385">
        <v>-0.27158789999999999</v>
      </c>
      <c r="AK385">
        <v>-0.26225880000000001</v>
      </c>
      <c r="AL385">
        <v>-0.1878087</v>
      </c>
      <c r="AM385">
        <v>-0.23927490000000001</v>
      </c>
      <c r="AN385">
        <v>-0.22273899999999999</v>
      </c>
      <c r="AO385">
        <v>-0.19601579999999999</v>
      </c>
      <c r="AP385">
        <v>-0.1910974</v>
      </c>
      <c r="AQ385">
        <v>-0.13197059999999999</v>
      </c>
      <c r="AR385">
        <v>-0.13014010000000001</v>
      </c>
      <c r="AS385">
        <v>-0.14596999999999999</v>
      </c>
      <c r="AT385">
        <v>-0.2094288</v>
      </c>
      <c r="AU385">
        <v>-0.2403595</v>
      </c>
      <c r="AV385">
        <v>-0.18194199999999999</v>
      </c>
      <c r="AW385">
        <v>-0.30459409999999998</v>
      </c>
      <c r="AX385">
        <v>-0.34240300000000001</v>
      </c>
      <c r="AY385">
        <v>-0.31071759999999998</v>
      </c>
      <c r="AZ385">
        <v>-0.27664840000000002</v>
      </c>
      <c r="BA385">
        <v>-0.19739780000000001</v>
      </c>
      <c r="BB385">
        <v>-0.12714</v>
      </c>
      <c r="BC385">
        <v>-0.13466410000000001</v>
      </c>
      <c r="BD385">
        <v>-0.30035909999999999</v>
      </c>
      <c r="BE385">
        <v>-0.2425032</v>
      </c>
      <c r="BF385">
        <v>-0.2215461</v>
      </c>
      <c r="BG385">
        <v>-0.22283900000000001</v>
      </c>
      <c r="BH385">
        <v>-0.19907240000000001</v>
      </c>
      <c r="BI385">
        <v>-0.19113289999999999</v>
      </c>
      <c r="BJ385">
        <v>-0.12723870000000001</v>
      </c>
      <c r="BK385">
        <v>-0.1514625</v>
      </c>
      <c r="BL385">
        <v>-0.1183825</v>
      </c>
      <c r="BM385">
        <v>-7.6375100000000001E-2</v>
      </c>
      <c r="BN385">
        <v>-4.3989300000000002E-2</v>
      </c>
      <c r="BO385">
        <v>8.3689999999999997E-3</v>
      </c>
      <c r="BP385">
        <v>-3.79E-3</v>
      </c>
      <c r="BQ385">
        <v>-3.5478999999999997E-2</v>
      </c>
      <c r="BR385">
        <v>-0.1207039</v>
      </c>
      <c r="BS385">
        <v>-0.16616010000000001</v>
      </c>
      <c r="BT385">
        <v>-0.1121399</v>
      </c>
      <c r="BU385">
        <v>-0.22524710000000001</v>
      </c>
      <c r="BV385">
        <v>-0.26811040000000003</v>
      </c>
      <c r="BW385">
        <v>-0.2408497</v>
      </c>
      <c r="BX385">
        <v>-0.2073014</v>
      </c>
      <c r="BY385">
        <v>-0.13010070000000001</v>
      </c>
      <c r="BZ385">
        <v>-2.7257900000000002E-2</v>
      </c>
      <c r="CA385">
        <v>-7.7448799999999998E-2</v>
      </c>
      <c r="CB385">
        <v>-0.21422550000000001</v>
      </c>
      <c r="CC385">
        <v>-0.18606529999999999</v>
      </c>
      <c r="CD385">
        <v>-0.17124809999999999</v>
      </c>
      <c r="CE385">
        <v>-0.16940250000000001</v>
      </c>
      <c r="CF385">
        <v>-0.14884839999999999</v>
      </c>
      <c r="CG385">
        <v>-0.14187140000000001</v>
      </c>
      <c r="CH385">
        <v>-8.5288000000000003E-2</v>
      </c>
      <c r="CI385">
        <v>-9.0643799999999997E-2</v>
      </c>
      <c r="CJ385">
        <v>-4.6105599999999997E-2</v>
      </c>
      <c r="CK385">
        <v>6.4875999999999996E-3</v>
      </c>
      <c r="CL385">
        <v>5.7897299999999999E-2</v>
      </c>
      <c r="CM385">
        <v>0.1055678</v>
      </c>
      <c r="CN385">
        <v>8.3719699999999994E-2</v>
      </c>
      <c r="CO385">
        <v>4.1046699999999998E-2</v>
      </c>
      <c r="CP385">
        <v>-5.9253300000000002E-2</v>
      </c>
      <c r="CQ385">
        <v>-0.11476980000000001</v>
      </c>
      <c r="CR385">
        <v>-6.3795099999999993E-2</v>
      </c>
      <c r="CS385">
        <v>-0.17029150000000001</v>
      </c>
      <c r="CT385">
        <v>-0.2166555</v>
      </c>
      <c r="CU385">
        <v>-0.19245950000000001</v>
      </c>
      <c r="CV385">
        <v>-0.15927179999999999</v>
      </c>
      <c r="CW385">
        <v>-8.3490999999999996E-2</v>
      </c>
      <c r="CX385">
        <v>4.1920199999999998E-2</v>
      </c>
      <c r="CY385">
        <v>-2.0233399999999999E-2</v>
      </c>
      <c r="CZ385">
        <v>-0.12809180000000001</v>
      </c>
      <c r="DA385">
        <v>-0.12962750000000001</v>
      </c>
      <c r="DB385">
        <v>-0.1209501</v>
      </c>
      <c r="DC385">
        <v>-0.1159659</v>
      </c>
      <c r="DD385">
        <v>-9.8624400000000001E-2</v>
      </c>
      <c r="DE385">
        <v>-9.2609800000000006E-2</v>
      </c>
      <c r="DF385">
        <v>-4.3337399999999998E-2</v>
      </c>
      <c r="DG385">
        <v>-2.98252E-2</v>
      </c>
      <c r="DH385">
        <v>2.6171400000000001E-2</v>
      </c>
      <c r="DI385">
        <v>8.9350399999999996E-2</v>
      </c>
      <c r="DJ385">
        <v>0.15978400000000001</v>
      </c>
      <c r="DK385">
        <v>0.20276659999999999</v>
      </c>
      <c r="DL385">
        <v>0.1712294</v>
      </c>
      <c r="DM385">
        <v>0.1175725</v>
      </c>
      <c r="DN385">
        <v>2.1971999999999998E-3</v>
      </c>
      <c r="DO385">
        <v>-6.3379500000000005E-2</v>
      </c>
      <c r="DP385">
        <v>-1.54503E-2</v>
      </c>
      <c r="DQ385">
        <v>-0.11533599999999999</v>
      </c>
      <c r="DR385">
        <v>-0.1652006</v>
      </c>
      <c r="DS385">
        <v>-0.14406920000000001</v>
      </c>
      <c r="DT385">
        <v>-0.1112423</v>
      </c>
      <c r="DU385">
        <v>-3.6881200000000003E-2</v>
      </c>
      <c r="DV385">
        <v>0.11109819999999999</v>
      </c>
      <c r="DW385">
        <v>6.2376399999999999E-2</v>
      </c>
      <c r="DX385">
        <v>-3.7285E-3</v>
      </c>
      <c r="DY385">
        <v>-4.8140200000000001E-2</v>
      </c>
      <c r="DZ385">
        <v>-4.8327799999999997E-2</v>
      </c>
      <c r="EA385">
        <v>-3.8811999999999999E-2</v>
      </c>
      <c r="EB385">
        <v>-2.6108900000000001E-2</v>
      </c>
      <c r="EC385">
        <v>-2.1484E-2</v>
      </c>
      <c r="ED385">
        <v>1.7232600000000001E-2</v>
      </c>
      <c r="EE385">
        <v>5.7987200000000003E-2</v>
      </c>
      <c r="EF385">
        <v>0.1305279</v>
      </c>
      <c r="EG385">
        <v>0.20899100000000001</v>
      </c>
      <c r="EH385">
        <v>0.3068921</v>
      </c>
      <c r="EI385">
        <v>0.34310629999999998</v>
      </c>
      <c r="EJ385">
        <v>0.2975796</v>
      </c>
      <c r="EK385">
        <v>0.2280635</v>
      </c>
      <c r="EL385">
        <v>9.0922100000000006E-2</v>
      </c>
      <c r="EM385">
        <v>1.08199E-2</v>
      </c>
      <c r="EN385">
        <v>5.4351900000000002E-2</v>
      </c>
      <c r="EO385">
        <v>-3.5989E-2</v>
      </c>
      <c r="EP385">
        <v>-9.0908000000000003E-2</v>
      </c>
      <c r="EQ385">
        <v>-7.4201299999999998E-2</v>
      </c>
      <c r="ER385">
        <v>-4.1895300000000003E-2</v>
      </c>
      <c r="ES385">
        <v>3.0415899999999999E-2</v>
      </c>
      <c r="ET385">
        <v>0.21098030000000001</v>
      </c>
      <c r="EU385">
        <v>48.380949999999999</v>
      </c>
      <c r="EV385">
        <v>46.857140000000001</v>
      </c>
      <c r="EW385">
        <v>46.761899999999997</v>
      </c>
      <c r="EX385">
        <v>46.095239999999997</v>
      </c>
      <c r="EY385">
        <v>45.523809999999997</v>
      </c>
      <c r="EZ385">
        <v>45.666670000000003</v>
      </c>
      <c r="FA385">
        <v>45.23809</v>
      </c>
      <c r="FB385">
        <v>45.142859999999999</v>
      </c>
      <c r="FC385">
        <v>48.190480000000001</v>
      </c>
      <c r="FD385">
        <v>52.619050000000001</v>
      </c>
      <c r="FE385">
        <v>56.619050000000001</v>
      </c>
      <c r="FF385">
        <v>59.285710000000002</v>
      </c>
      <c r="FG385">
        <v>61</v>
      </c>
      <c r="FH385">
        <v>62.190480000000001</v>
      </c>
      <c r="FI385">
        <v>62.809519999999999</v>
      </c>
      <c r="FJ385">
        <v>62.380949999999999</v>
      </c>
      <c r="FK385">
        <v>61.523809999999997</v>
      </c>
      <c r="FL385">
        <v>59.809519999999999</v>
      </c>
      <c r="FM385">
        <v>57.523809999999997</v>
      </c>
      <c r="FN385">
        <v>53.76191</v>
      </c>
      <c r="FO385">
        <v>51.285710000000002</v>
      </c>
      <c r="FP385">
        <v>50.142859999999999</v>
      </c>
      <c r="FQ385">
        <v>49.285710000000002</v>
      </c>
      <c r="FR385">
        <v>48.476190000000003</v>
      </c>
      <c r="FS385">
        <v>1.749841</v>
      </c>
      <c r="FT385">
        <v>9.2533400000000002E-2</v>
      </c>
      <c r="FU385">
        <v>8.8658699999999993E-2</v>
      </c>
      <c r="FV385">
        <v>8.9377499999999999E-2</v>
      </c>
    </row>
    <row r="386" spans="1:178" x14ac:dyDescent="0.3">
      <c r="A386" t="s">
        <v>226</v>
      </c>
      <c r="B386" t="s">
        <v>199</v>
      </c>
      <c r="C386" t="s">
        <v>269</v>
      </c>
      <c r="D386" s="32" t="s">
        <v>238</v>
      </c>
      <c r="E386" t="s">
        <v>219</v>
      </c>
      <c r="F386">
        <v>598</v>
      </c>
      <c r="G386">
        <v>0.73973860000000002</v>
      </c>
      <c r="H386">
        <v>0.61892369999999997</v>
      </c>
      <c r="I386">
        <v>0.66119600000000001</v>
      </c>
      <c r="J386">
        <v>0.63820120000000002</v>
      </c>
      <c r="K386">
        <v>0.62379209999999996</v>
      </c>
      <c r="L386">
        <v>0.67005479999999995</v>
      </c>
      <c r="M386">
        <v>0.74180970000000002</v>
      </c>
      <c r="N386">
        <v>0.41038550000000001</v>
      </c>
      <c r="O386">
        <v>-9.9144700000000002E-2</v>
      </c>
      <c r="P386">
        <v>-0.56964780000000004</v>
      </c>
      <c r="Q386">
        <v>-1.198968</v>
      </c>
      <c r="R386">
        <v>-1.7350760000000001</v>
      </c>
      <c r="S386">
        <v>-2.0242659999999999</v>
      </c>
      <c r="T386">
        <v>-2.0604040000000001</v>
      </c>
      <c r="U386">
        <v>-1.8615790000000001</v>
      </c>
      <c r="V386">
        <v>-1.5749789999999999</v>
      </c>
      <c r="W386">
        <v>-0.92154069999999999</v>
      </c>
      <c r="X386">
        <v>2.4149500000000001E-2</v>
      </c>
      <c r="Y386">
        <v>0.62968279999999999</v>
      </c>
      <c r="Z386">
        <v>0.99834140000000005</v>
      </c>
      <c r="AA386">
        <v>1.105497</v>
      </c>
      <c r="AB386">
        <v>1.065113</v>
      </c>
      <c r="AC386">
        <v>0.95704</v>
      </c>
      <c r="AD386">
        <v>0.91996920000000004</v>
      </c>
      <c r="AE386">
        <v>-0.2783023</v>
      </c>
      <c r="AF386">
        <v>-0.3325458</v>
      </c>
      <c r="AG386">
        <v>-0.26474009999999998</v>
      </c>
      <c r="AH386">
        <v>-0.2401373</v>
      </c>
      <c r="AI386">
        <v>-0.238839</v>
      </c>
      <c r="AJ386">
        <v>-0.22399540000000001</v>
      </c>
      <c r="AK386">
        <v>-0.1860002</v>
      </c>
      <c r="AL386">
        <v>-0.2032197</v>
      </c>
      <c r="AM386">
        <v>-0.29798000000000002</v>
      </c>
      <c r="AN386">
        <v>-0.32251299999999999</v>
      </c>
      <c r="AO386">
        <v>-0.3274705</v>
      </c>
      <c r="AP386">
        <v>-0.34303139999999999</v>
      </c>
      <c r="AQ386">
        <v>-0.28001900000000002</v>
      </c>
      <c r="AR386">
        <v>-0.22072040000000001</v>
      </c>
      <c r="AS386">
        <v>-0.2036442</v>
      </c>
      <c r="AT386">
        <v>-0.24258070000000001</v>
      </c>
      <c r="AU386">
        <v>-0.31918790000000002</v>
      </c>
      <c r="AV386">
        <v>-0.2831669</v>
      </c>
      <c r="AW386">
        <v>-0.37265749999999997</v>
      </c>
      <c r="AX386">
        <v>-0.37079010000000001</v>
      </c>
      <c r="AY386">
        <v>-0.35870970000000002</v>
      </c>
      <c r="AZ386">
        <v>-0.33733269999999999</v>
      </c>
      <c r="BA386">
        <v>-0.27126</v>
      </c>
      <c r="BB386">
        <v>-0.169123</v>
      </c>
      <c r="BC386">
        <v>-0.2116017</v>
      </c>
      <c r="BD386">
        <v>-0.25629980000000002</v>
      </c>
      <c r="BE386">
        <v>-0.2092908</v>
      </c>
      <c r="BF386">
        <v>-0.1884226</v>
      </c>
      <c r="BG386">
        <v>-0.1836498</v>
      </c>
      <c r="BH386">
        <v>-0.17207990000000001</v>
      </c>
      <c r="BI386">
        <v>-0.131273</v>
      </c>
      <c r="BJ386">
        <v>-0.1490957</v>
      </c>
      <c r="BK386">
        <v>-0.22150880000000001</v>
      </c>
      <c r="BL386">
        <v>-0.22242329999999999</v>
      </c>
      <c r="BM386">
        <v>-0.20417160000000001</v>
      </c>
      <c r="BN386">
        <v>-0.20014419999999999</v>
      </c>
      <c r="BO386">
        <v>-0.14161280000000001</v>
      </c>
      <c r="BP386">
        <v>-0.1012762</v>
      </c>
      <c r="BQ386">
        <v>-0.10476480000000001</v>
      </c>
      <c r="BR386">
        <v>-0.16680300000000001</v>
      </c>
      <c r="BS386">
        <v>-0.25713239999999998</v>
      </c>
      <c r="BT386">
        <v>-0.22173979999999999</v>
      </c>
      <c r="BU386">
        <v>-0.3032242</v>
      </c>
      <c r="BV386">
        <v>-0.30628739999999999</v>
      </c>
      <c r="BW386">
        <v>-0.29578880000000002</v>
      </c>
      <c r="BX386">
        <v>-0.27437299999999998</v>
      </c>
      <c r="BY386">
        <v>-0.21065420000000001</v>
      </c>
      <c r="BZ386">
        <v>-0.10134559999999999</v>
      </c>
      <c r="CA386">
        <v>-0.1654052</v>
      </c>
      <c r="CB386">
        <v>-0.20349210000000001</v>
      </c>
      <c r="CC386">
        <v>-0.17088680000000001</v>
      </c>
      <c r="CD386">
        <v>-0.1526052</v>
      </c>
      <c r="CE386">
        <v>-0.145426</v>
      </c>
      <c r="CF386">
        <v>-0.1361233</v>
      </c>
      <c r="CG386">
        <v>-9.3369099999999997E-2</v>
      </c>
      <c r="CH386">
        <v>-0.1116095</v>
      </c>
      <c r="CI386">
        <v>-0.1685451</v>
      </c>
      <c r="CJ386">
        <v>-0.1531015</v>
      </c>
      <c r="CK386">
        <v>-0.11877509999999999</v>
      </c>
      <c r="CL386">
        <v>-0.1011809</v>
      </c>
      <c r="CM386">
        <v>-4.5753099999999998E-2</v>
      </c>
      <c r="CN386">
        <v>-1.8549400000000001E-2</v>
      </c>
      <c r="CO386">
        <v>-3.62812E-2</v>
      </c>
      <c r="CP386">
        <v>-0.1143197</v>
      </c>
      <c r="CQ386">
        <v>-0.21415290000000001</v>
      </c>
      <c r="CR386">
        <v>-0.17919560000000001</v>
      </c>
      <c r="CS386">
        <v>-0.2551349</v>
      </c>
      <c r="CT386">
        <v>-0.26161309999999999</v>
      </c>
      <c r="CU386">
        <v>-0.25220999999999999</v>
      </c>
      <c r="CV386">
        <v>-0.23076730000000001</v>
      </c>
      <c r="CW386">
        <v>-0.16867879999999999</v>
      </c>
      <c r="CX386">
        <v>-5.4403199999999999E-2</v>
      </c>
      <c r="CY386">
        <v>-0.1192086</v>
      </c>
      <c r="CZ386">
        <v>-0.1506844</v>
      </c>
      <c r="DA386">
        <v>-0.13248270000000001</v>
      </c>
      <c r="DB386">
        <v>-0.1167878</v>
      </c>
      <c r="DC386">
        <v>-0.10720209999999999</v>
      </c>
      <c r="DD386">
        <v>-0.1001667</v>
      </c>
      <c r="DE386">
        <v>-5.5465100000000003E-2</v>
      </c>
      <c r="DF386">
        <v>-7.4123400000000006E-2</v>
      </c>
      <c r="DG386">
        <v>-0.1155815</v>
      </c>
      <c r="DH386">
        <v>-8.3779699999999999E-2</v>
      </c>
      <c r="DI386">
        <v>-3.3378699999999997E-2</v>
      </c>
      <c r="DJ386">
        <v>-2.2176000000000001E-3</v>
      </c>
      <c r="DK386">
        <v>5.0106600000000001E-2</v>
      </c>
      <c r="DL386">
        <v>6.4177300000000007E-2</v>
      </c>
      <c r="DM386">
        <v>3.2202300000000003E-2</v>
      </c>
      <c r="DN386">
        <v>-6.1836299999999997E-2</v>
      </c>
      <c r="DO386">
        <v>-0.1711734</v>
      </c>
      <c r="DP386">
        <v>-0.1366513</v>
      </c>
      <c r="DQ386">
        <v>-0.2070456</v>
      </c>
      <c r="DR386">
        <v>-0.21693870000000001</v>
      </c>
      <c r="DS386">
        <v>-0.20863119999999999</v>
      </c>
      <c r="DT386">
        <v>-0.18716150000000001</v>
      </c>
      <c r="DU386">
        <v>-0.12670339999999999</v>
      </c>
      <c r="DV386">
        <v>-7.4608000000000001E-3</v>
      </c>
      <c r="DW386">
        <v>-5.2508100000000002E-2</v>
      </c>
      <c r="DX386">
        <v>-7.4438500000000005E-2</v>
      </c>
      <c r="DY386">
        <v>-7.7033400000000002E-2</v>
      </c>
      <c r="DZ386">
        <v>-6.5073199999999998E-2</v>
      </c>
      <c r="EA386">
        <v>-5.2012900000000001E-2</v>
      </c>
      <c r="EB386">
        <v>-4.8251200000000001E-2</v>
      </c>
      <c r="EC386">
        <v>-7.3789999999999999E-4</v>
      </c>
      <c r="ED386">
        <v>-1.9999400000000001E-2</v>
      </c>
      <c r="EE386">
        <v>-3.9110300000000001E-2</v>
      </c>
      <c r="EF386">
        <v>1.6310000000000002E-2</v>
      </c>
      <c r="EG386">
        <v>8.9920200000000006E-2</v>
      </c>
      <c r="EH386">
        <v>0.14066960000000001</v>
      </c>
      <c r="EI386">
        <v>0.18851270000000001</v>
      </c>
      <c r="EJ386">
        <v>0.18362149999999999</v>
      </c>
      <c r="EK386">
        <v>0.1310817</v>
      </c>
      <c r="EL386">
        <v>1.39413E-2</v>
      </c>
      <c r="EM386">
        <v>-0.1091178</v>
      </c>
      <c r="EN386">
        <v>-7.5224200000000005E-2</v>
      </c>
      <c r="EO386">
        <v>-0.13761229999999999</v>
      </c>
      <c r="EP386">
        <v>-0.15243609999999999</v>
      </c>
      <c r="EQ386">
        <v>-0.14571039999999999</v>
      </c>
      <c r="ER386">
        <v>-0.1242018</v>
      </c>
      <c r="ES386">
        <v>-6.6097699999999995E-2</v>
      </c>
      <c r="ET386">
        <v>6.0316599999999998E-2</v>
      </c>
      <c r="EU386">
        <v>55.684429999999999</v>
      </c>
      <c r="EV386">
        <v>55.312759999999997</v>
      </c>
      <c r="EW386">
        <v>55.085549999999998</v>
      </c>
      <c r="EX386">
        <v>54.640949999999997</v>
      </c>
      <c r="EY386">
        <v>54.779800000000002</v>
      </c>
      <c r="EZ386">
        <v>54.262270000000001</v>
      </c>
      <c r="FA386">
        <v>54.265079999999998</v>
      </c>
      <c r="FB386">
        <v>55.238430000000001</v>
      </c>
      <c r="FC386">
        <v>56.960729999999998</v>
      </c>
      <c r="FD386">
        <v>58.945300000000003</v>
      </c>
      <c r="FE386">
        <v>61.131839999999997</v>
      </c>
      <c r="FF386">
        <v>63.84572</v>
      </c>
      <c r="FG386">
        <v>65.698459999999997</v>
      </c>
      <c r="FH386">
        <v>66.809259999999995</v>
      </c>
      <c r="FI386">
        <v>67.695660000000004</v>
      </c>
      <c r="FJ386">
        <v>67.48948</v>
      </c>
      <c r="FK386">
        <v>66.740530000000007</v>
      </c>
      <c r="FL386">
        <v>65.460030000000003</v>
      </c>
      <c r="FM386">
        <v>63.816270000000003</v>
      </c>
      <c r="FN386">
        <v>61.215989999999998</v>
      </c>
      <c r="FO386">
        <v>58.217390000000002</v>
      </c>
      <c r="FP386">
        <v>56.812060000000002</v>
      </c>
      <c r="FQ386">
        <v>56.063110000000002</v>
      </c>
      <c r="FR386">
        <v>55.690040000000003</v>
      </c>
      <c r="FS386">
        <v>1.510219</v>
      </c>
      <c r="FT386">
        <v>8.8849800000000007E-2</v>
      </c>
      <c r="FU386">
        <v>8.0074999999999993E-2</v>
      </c>
      <c r="FV386">
        <v>6.5676999999999999E-2</v>
      </c>
    </row>
    <row r="387" spans="1:178" x14ac:dyDescent="0.3">
      <c r="A387" t="s">
        <v>226</v>
      </c>
      <c r="B387" t="s">
        <v>199</v>
      </c>
      <c r="C387" t="s">
        <v>269</v>
      </c>
      <c r="D387" s="32" t="s">
        <v>238</v>
      </c>
      <c r="E387" t="s">
        <v>220</v>
      </c>
      <c r="F387">
        <v>287</v>
      </c>
      <c r="G387">
        <v>0.57544700000000004</v>
      </c>
      <c r="H387">
        <v>0.53287870000000004</v>
      </c>
      <c r="I387">
        <v>0.53171199999999996</v>
      </c>
      <c r="J387">
        <v>0.54308540000000005</v>
      </c>
      <c r="K387">
        <v>0.56891930000000002</v>
      </c>
      <c r="L387">
        <v>0.62784709999999999</v>
      </c>
      <c r="M387">
        <v>0.67759610000000003</v>
      </c>
      <c r="N387">
        <v>0.23002500000000001</v>
      </c>
      <c r="O387">
        <v>-0.37449440000000001</v>
      </c>
      <c r="P387">
        <v>-0.94493769999999999</v>
      </c>
      <c r="Q387">
        <v>-1.565976</v>
      </c>
      <c r="R387">
        <v>-2.161184</v>
      </c>
      <c r="S387">
        <v>-2.5220600000000002</v>
      </c>
      <c r="T387">
        <v>-2.4805489999999999</v>
      </c>
      <c r="U387">
        <v>-2.210432</v>
      </c>
      <c r="V387">
        <v>-1.87815</v>
      </c>
      <c r="W387">
        <v>-1.3107150000000001</v>
      </c>
      <c r="X387">
        <v>-0.38446580000000002</v>
      </c>
      <c r="Y387">
        <v>0.36716989999999999</v>
      </c>
      <c r="Z387">
        <v>0.83027819999999997</v>
      </c>
      <c r="AA387">
        <v>0.92309870000000005</v>
      </c>
      <c r="AB387">
        <v>0.9116765</v>
      </c>
      <c r="AC387">
        <v>0.74847949999999996</v>
      </c>
      <c r="AD387">
        <v>0.72258789999999995</v>
      </c>
      <c r="AE387">
        <v>-0.50316360000000004</v>
      </c>
      <c r="AF387">
        <v>-0.3293625</v>
      </c>
      <c r="AG387">
        <v>-0.24121970000000001</v>
      </c>
      <c r="AH387">
        <v>-0.21155650000000001</v>
      </c>
      <c r="AI387">
        <v>-0.20962120000000001</v>
      </c>
      <c r="AJ387">
        <v>-0.24596660000000001</v>
      </c>
      <c r="AK387">
        <v>-0.1988451</v>
      </c>
      <c r="AL387">
        <v>-0.28317930000000002</v>
      </c>
      <c r="AM387">
        <v>-0.39808070000000001</v>
      </c>
      <c r="AN387">
        <v>-0.47886479999999998</v>
      </c>
      <c r="AO387">
        <v>-0.55497439999999998</v>
      </c>
      <c r="AP387">
        <v>-0.60806629999999995</v>
      </c>
      <c r="AQ387">
        <v>-0.53412970000000004</v>
      </c>
      <c r="AR387">
        <v>-0.4243383</v>
      </c>
      <c r="AS387">
        <v>-0.34854479999999999</v>
      </c>
      <c r="AT387">
        <v>-0.3609617</v>
      </c>
      <c r="AU387">
        <v>-0.51827619999999996</v>
      </c>
      <c r="AV387">
        <v>-0.54059760000000001</v>
      </c>
      <c r="AW387">
        <v>-0.58800980000000003</v>
      </c>
      <c r="AX387">
        <v>-0.51824769999999998</v>
      </c>
      <c r="AY387">
        <v>-0.50204150000000003</v>
      </c>
      <c r="AZ387">
        <v>-0.49907499999999999</v>
      </c>
      <c r="BA387">
        <v>-0.46438550000000001</v>
      </c>
      <c r="BB387">
        <v>-0.32399050000000001</v>
      </c>
      <c r="BC387">
        <v>-0.38972410000000002</v>
      </c>
      <c r="BD387">
        <v>-0.25934620000000003</v>
      </c>
      <c r="BE387">
        <v>-0.18438840000000001</v>
      </c>
      <c r="BF387">
        <v>-0.1566688</v>
      </c>
      <c r="BG387">
        <v>-0.14790809999999999</v>
      </c>
      <c r="BH387">
        <v>-0.17341039999999999</v>
      </c>
      <c r="BI387">
        <v>-0.12147760000000001</v>
      </c>
      <c r="BJ387">
        <v>-0.19580629999999999</v>
      </c>
      <c r="BK387">
        <v>-0.27916489999999999</v>
      </c>
      <c r="BL387">
        <v>-0.303562</v>
      </c>
      <c r="BM387">
        <v>-0.32777329999999999</v>
      </c>
      <c r="BN387">
        <v>-0.35739120000000002</v>
      </c>
      <c r="BO387">
        <v>-0.2884063</v>
      </c>
      <c r="BP387">
        <v>-0.20909269999999999</v>
      </c>
      <c r="BQ387">
        <v>-0.1724117</v>
      </c>
      <c r="BR387">
        <v>-0.22484380000000001</v>
      </c>
      <c r="BS387">
        <v>-0.41231760000000001</v>
      </c>
      <c r="BT387">
        <v>-0.42874570000000001</v>
      </c>
      <c r="BU387">
        <v>-0.46300449999999999</v>
      </c>
      <c r="BV387">
        <v>-0.39533249999999998</v>
      </c>
      <c r="BW387">
        <v>-0.38037199999999999</v>
      </c>
      <c r="BX387">
        <v>-0.3784305</v>
      </c>
      <c r="BY387">
        <v>-0.3507497</v>
      </c>
      <c r="BZ387">
        <v>-0.23575860000000001</v>
      </c>
      <c r="CA387">
        <v>-0.31115619999999999</v>
      </c>
      <c r="CB387">
        <v>-0.21085319999999999</v>
      </c>
      <c r="CC387">
        <v>-0.1450272</v>
      </c>
      <c r="CD387">
        <v>-0.1186537</v>
      </c>
      <c r="CE387">
        <v>-0.1051658</v>
      </c>
      <c r="CF387">
        <v>-0.1231583</v>
      </c>
      <c r="CG387">
        <v>-6.7892999999999995E-2</v>
      </c>
      <c r="CH387">
        <v>-0.135292</v>
      </c>
      <c r="CI387">
        <v>-0.19680420000000001</v>
      </c>
      <c r="CJ387">
        <v>-0.1821479</v>
      </c>
      <c r="CK387">
        <v>-0.17041439999999999</v>
      </c>
      <c r="CL387">
        <v>-0.18377450000000001</v>
      </c>
      <c r="CM387">
        <v>-0.11821909999999999</v>
      </c>
      <c r="CN387">
        <v>-6.0014199999999997E-2</v>
      </c>
      <c r="CO387">
        <v>-5.0422399999999999E-2</v>
      </c>
      <c r="CP387">
        <v>-0.13056899999999999</v>
      </c>
      <c r="CQ387">
        <v>-0.33893099999999998</v>
      </c>
      <c r="CR387">
        <v>-0.35127740000000002</v>
      </c>
      <c r="CS387">
        <v>-0.37642609999999999</v>
      </c>
      <c r="CT387">
        <v>-0.31020189999999997</v>
      </c>
      <c r="CU387">
        <v>-0.29610419999999998</v>
      </c>
      <c r="CV387">
        <v>-0.29487249999999998</v>
      </c>
      <c r="CW387">
        <v>-0.27204590000000001</v>
      </c>
      <c r="CX387">
        <v>-0.17464940000000001</v>
      </c>
      <c r="CY387">
        <v>-0.2325883</v>
      </c>
      <c r="CZ387">
        <v>-0.16236010000000001</v>
      </c>
      <c r="DA387">
        <v>-0.105666</v>
      </c>
      <c r="DB387">
        <v>-8.0638600000000005E-2</v>
      </c>
      <c r="DC387">
        <v>-6.2423600000000003E-2</v>
      </c>
      <c r="DD387">
        <v>-7.2906100000000001E-2</v>
      </c>
      <c r="DE387">
        <v>-1.43085E-2</v>
      </c>
      <c r="DF387">
        <v>-7.4777700000000003E-2</v>
      </c>
      <c r="DG387">
        <v>-0.1144435</v>
      </c>
      <c r="DH387">
        <v>-6.0733700000000002E-2</v>
      </c>
      <c r="DI387">
        <v>-1.3055600000000001E-2</v>
      </c>
      <c r="DJ387">
        <v>-1.01577E-2</v>
      </c>
      <c r="DK387">
        <v>5.1968100000000003E-2</v>
      </c>
      <c r="DL387">
        <v>8.9064199999999996E-2</v>
      </c>
      <c r="DM387">
        <v>7.15668E-2</v>
      </c>
      <c r="DN387">
        <v>-3.6294199999999999E-2</v>
      </c>
      <c r="DO387">
        <v>-0.26554440000000001</v>
      </c>
      <c r="DP387">
        <v>-0.27380919999999997</v>
      </c>
      <c r="DQ387">
        <v>-0.28984769999999999</v>
      </c>
      <c r="DR387">
        <v>-0.2250712</v>
      </c>
      <c r="DS387">
        <v>-0.21183630000000001</v>
      </c>
      <c r="DT387">
        <v>-0.21131440000000001</v>
      </c>
      <c r="DU387">
        <v>-0.19334200000000001</v>
      </c>
      <c r="DV387">
        <v>-0.11354019999999999</v>
      </c>
      <c r="DW387">
        <v>-0.1191488</v>
      </c>
      <c r="DX387">
        <v>-9.2343900000000007E-2</v>
      </c>
      <c r="DY387">
        <v>-4.8834700000000002E-2</v>
      </c>
      <c r="DZ387">
        <v>-2.57509E-2</v>
      </c>
      <c r="EA387">
        <v>-7.1049999999999998E-4</v>
      </c>
      <c r="EB387">
        <v>-3.5E-4</v>
      </c>
      <c r="EC387">
        <v>6.3059000000000004E-2</v>
      </c>
      <c r="ED387">
        <v>1.25954E-2</v>
      </c>
      <c r="EE387">
        <v>4.4723000000000002E-3</v>
      </c>
      <c r="EF387">
        <v>0.11456909999999999</v>
      </c>
      <c r="EG387">
        <v>0.21414549999999999</v>
      </c>
      <c r="EH387">
        <v>0.24051739999999999</v>
      </c>
      <c r="EI387">
        <v>0.29769139999999999</v>
      </c>
      <c r="EJ387">
        <v>0.30430980000000002</v>
      </c>
      <c r="EK387">
        <v>0.2477</v>
      </c>
      <c r="EL387">
        <v>9.9823700000000001E-2</v>
      </c>
      <c r="EM387">
        <v>-0.1595859</v>
      </c>
      <c r="EN387">
        <v>-0.1619574</v>
      </c>
      <c r="EO387">
        <v>-0.1648424</v>
      </c>
      <c r="EP387">
        <v>-0.102156</v>
      </c>
      <c r="EQ387">
        <v>-9.0166899999999994E-2</v>
      </c>
      <c r="ER387">
        <v>-9.0669899999999998E-2</v>
      </c>
      <c r="ES387">
        <v>-7.9706200000000005E-2</v>
      </c>
      <c r="ET387">
        <v>-2.5308199999999999E-2</v>
      </c>
      <c r="EU387">
        <v>57.86956</v>
      </c>
      <c r="EV387">
        <v>57.391300000000001</v>
      </c>
      <c r="EW387">
        <v>57.217390000000002</v>
      </c>
      <c r="EX387">
        <v>56.826090000000001</v>
      </c>
      <c r="EY387">
        <v>56.565219999999997</v>
      </c>
      <c r="EZ387">
        <v>56.260869999999997</v>
      </c>
      <c r="FA387">
        <v>56.13044</v>
      </c>
      <c r="FB387">
        <v>57.13044</v>
      </c>
      <c r="FC387">
        <v>58.826090000000001</v>
      </c>
      <c r="FD387">
        <v>60.304349999999999</v>
      </c>
      <c r="FE387">
        <v>62.304349999999999</v>
      </c>
      <c r="FF387">
        <v>64.565219999999997</v>
      </c>
      <c r="FG387">
        <v>65.565219999999997</v>
      </c>
      <c r="FH387">
        <v>65.956519999999998</v>
      </c>
      <c r="FI387">
        <v>66.043480000000002</v>
      </c>
      <c r="FJ387">
        <v>66.130430000000004</v>
      </c>
      <c r="FK387">
        <v>65.434780000000003</v>
      </c>
      <c r="FL387">
        <v>64.260869999999997</v>
      </c>
      <c r="FM387">
        <v>63.043480000000002</v>
      </c>
      <c r="FN387">
        <v>60.86956</v>
      </c>
      <c r="FO387">
        <v>59.043480000000002</v>
      </c>
      <c r="FP387">
        <v>58.304349999999999</v>
      </c>
      <c r="FQ387">
        <v>58.434780000000003</v>
      </c>
      <c r="FR387">
        <v>58.434780000000003</v>
      </c>
      <c r="FS387">
        <v>2.5784739999999999</v>
      </c>
      <c r="FT387">
        <v>0.161637</v>
      </c>
      <c r="FU387">
        <v>0.15161620000000001</v>
      </c>
      <c r="FV387">
        <v>8.3371000000000001E-2</v>
      </c>
    </row>
    <row r="388" spans="1:178" x14ac:dyDescent="0.3">
      <c r="A388" t="s">
        <v>226</v>
      </c>
      <c r="B388" t="s">
        <v>199</v>
      </c>
      <c r="C388" t="s">
        <v>269</v>
      </c>
      <c r="D388" s="32" t="s">
        <v>238</v>
      </c>
      <c r="E388" t="s">
        <v>221</v>
      </c>
      <c r="F388">
        <v>311</v>
      </c>
      <c r="G388">
        <v>0.8394047</v>
      </c>
      <c r="H388">
        <v>0.65788550000000001</v>
      </c>
      <c r="I388">
        <v>0.74412920000000005</v>
      </c>
      <c r="J388">
        <v>0.70107450000000004</v>
      </c>
      <c r="K388">
        <v>0.65989960000000003</v>
      </c>
      <c r="L388">
        <v>0.6921756</v>
      </c>
      <c r="M388">
        <v>0.74995350000000005</v>
      </c>
      <c r="N388">
        <v>0.53566159999999996</v>
      </c>
      <c r="O388">
        <v>0.13481380000000001</v>
      </c>
      <c r="P388">
        <v>-0.24397170000000001</v>
      </c>
      <c r="Q388">
        <v>-0.874525</v>
      </c>
      <c r="R388">
        <v>-1.3590420000000001</v>
      </c>
      <c r="S388">
        <v>-1.6043179999999999</v>
      </c>
      <c r="T388">
        <v>-1.718969</v>
      </c>
      <c r="U388">
        <v>-1.5728549999999999</v>
      </c>
      <c r="V388">
        <v>-1.3386979999999999</v>
      </c>
      <c r="W388">
        <v>-0.65517029999999998</v>
      </c>
      <c r="X388">
        <v>0.28893940000000001</v>
      </c>
      <c r="Y388">
        <v>0.80371879999999996</v>
      </c>
      <c r="Z388">
        <v>1.1187560000000001</v>
      </c>
      <c r="AA388">
        <v>1.2527239999999999</v>
      </c>
      <c r="AB388">
        <v>1.193028</v>
      </c>
      <c r="AC388">
        <v>1.1086659999999999</v>
      </c>
      <c r="AD388">
        <v>1.0650090000000001</v>
      </c>
      <c r="AE388">
        <v>-0.21727399999999999</v>
      </c>
      <c r="AF388">
        <v>-0.4247225</v>
      </c>
      <c r="AG388">
        <v>-0.32399040000000001</v>
      </c>
      <c r="AH388">
        <v>-0.2941685</v>
      </c>
      <c r="AI388">
        <v>-0.29999290000000001</v>
      </c>
      <c r="AJ388">
        <v>-0.27158789999999999</v>
      </c>
      <c r="AK388">
        <v>-0.26225890000000002</v>
      </c>
      <c r="AL388">
        <v>-0.1878088</v>
      </c>
      <c r="AM388">
        <v>-0.23927490000000001</v>
      </c>
      <c r="AN388">
        <v>-0.22273899999999999</v>
      </c>
      <c r="AO388">
        <v>-0.19601579999999999</v>
      </c>
      <c r="AP388">
        <v>-0.1910974</v>
      </c>
      <c r="AQ388">
        <v>-0.1319707</v>
      </c>
      <c r="AR388">
        <v>-0.13014010000000001</v>
      </c>
      <c r="AS388">
        <v>-0.14596990000000001</v>
      </c>
      <c r="AT388">
        <v>-0.2094288</v>
      </c>
      <c r="AU388">
        <v>-0.2403595</v>
      </c>
      <c r="AV388">
        <v>-0.1819421</v>
      </c>
      <c r="AW388">
        <v>-0.30459399999999998</v>
      </c>
      <c r="AX388">
        <v>-0.34240300000000001</v>
      </c>
      <c r="AY388">
        <v>-0.31071759999999998</v>
      </c>
      <c r="AZ388">
        <v>-0.27664850000000002</v>
      </c>
      <c r="BA388">
        <v>-0.19739780000000001</v>
      </c>
      <c r="BB388">
        <v>-0.12714</v>
      </c>
      <c r="BC388">
        <v>-0.13466420000000001</v>
      </c>
      <c r="BD388">
        <v>-0.30035909999999999</v>
      </c>
      <c r="BE388">
        <v>-0.2425032</v>
      </c>
      <c r="BF388">
        <v>-0.2215462</v>
      </c>
      <c r="BG388">
        <v>-0.22283900000000001</v>
      </c>
      <c r="BH388">
        <v>-0.19907240000000001</v>
      </c>
      <c r="BI388">
        <v>-0.191133</v>
      </c>
      <c r="BJ388">
        <v>-0.12723870000000001</v>
      </c>
      <c r="BK388">
        <v>-0.1514625</v>
      </c>
      <c r="BL388">
        <v>-0.1183825</v>
      </c>
      <c r="BM388">
        <v>-7.6375100000000001E-2</v>
      </c>
      <c r="BN388">
        <v>-4.3989300000000002E-2</v>
      </c>
      <c r="BO388">
        <v>8.3689000000000003E-3</v>
      </c>
      <c r="BP388">
        <v>-3.79E-3</v>
      </c>
      <c r="BQ388">
        <v>-3.5478900000000001E-2</v>
      </c>
      <c r="BR388">
        <v>-0.1207039</v>
      </c>
      <c r="BS388">
        <v>-0.16616010000000001</v>
      </c>
      <c r="BT388">
        <v>-0.1121399</v>
      </c>
      <c r="BU388">
        <v>-0.225247</v>
      </c>
      <c r="BV388">
        <v>-0.26811040000000003</v>
      </c>
      <c r="BW388">
        <v>-0.2408497</v>
      </c>
      <c r="BX388">
        <v>-0.2073015</v>
      </c>
      <c r="BY388">
        <v>-0.13010070000000001</v>
      </c>
      <c r="BZ388">
        <v>-2.7257900000000002E-2</v>
      </c>
      <c r="CA388">
        <v>-7.7448799999999998E-2</v>
      </c>
      <c r="CB388">
        <v>-0.21422550000000001</v>
      </c>
      <c r="CC388">
        <v>-0.18606529999999999</v>
      </c>
      <c r="CD388">
        <v>-0.17124819999999999</v>
      </c>
      <c r="CE388">
        <v>-0.16940250000000001</v>
      </c>
      <c r="CF388">
        <v>-0.14884839999999999</v>
      </c>
      <c r="CG388">
        <v>-0.14187150000000001</v>
      </c>
      <c r="CH388">
        <v>-8.5288100000000006E-2</v>
      </c>
      <c r="CI388">
        <v>-9.0643799999999997E-2</v>
      </c>
      <c r="CJ388">
        <v>-4.6105599999999997E-2</v>
      </c>
      <c r="CK388">
        <v>6.4875999999999996E-3</v>
      </c>
      <c r="CL388">
        <v>5.7897299999999999E-2</v>
      </c>
      <c r="CM388">
        <v>0.1055677</v>
      </c>
      <c r="CN388">
        <v>8.3719699999999994E-2</v>
      </c>
      <c r="CO388">
        <v>4.1046899999999997E-2</v>
      </c>
      <c r="CP388">
        <v>-5.9253300000000002E-2</v>
      </c>
      <c r="CQ388">
        <v>-0.11476980000000001</v>
      </c>
      <c r="CR388">
        <v>-6.3795099999999993E-2</v>
      </c>
      <c r="CS388">
        <v>-0.17029150000000001</v>
      </c>
      <c r="CT388">
        <v>-0.2166555</v>
      </c>
      <c r="CU388">
        <v>-0.19245950000000001</v>
      </c>
      <c r="CV388">
        <v>-0.159272</v>
      </c>
      <c r="CW388">
        <v>-8.3490999999999996E-2</v>
      </c>
      <c r="CX388">
        <v>4.1920199999999998E-2</v>
      </c>
      <c r="CY388">
        <v>-2.0233500000000001E-2</v>
      </c>
      <c r="CZ388">
        <v>-0.12809180000000001</v>
      </c>
      <c r="DA388">
        <v>-0.12962750000000001</v>
      </c>
      <c r="DB388">
        <v>-0.12095019999999999</v>
      </c>
      <c r="DC388">
        <v>-0.1159659</v>
      </c>
      <c r="DD388">
        <v>-9.8624400000000001E-2</v>
      </c>
      <c r="DE388">
        <v>-9.2609899999999995E-2</v>
      </c>
      <c r="DF388">
        <v>-4.3337500000000001E-2</v>
      </c>
      <c r="DG388">
        <v>-2.98252E-2</v>
      </c>
      <c r="DH388">
        <v>2.6171400000000001E-2</v>
      </c>
      <c r="DI388">
        <v>8.9350399999999996E-2</v>
      </c>
      <c r="DJ388">
        <v>0.15978400000000001</v>
      </c>
      <c r="DK388">
        <v>0.20276649999999999</v>
      </c>
      <c r="DL388">
        <v>0.1712294</v>
      </c>
      <c r="DM388">
        <v>0.1175726</v>
      </c>
      <c r="DN388">
        <v>2.1971999999999998E-3</v>
      </c>
      <c r="DO388">
        <v>-6.3379500000000005E-2</v>
      </c>
      <c r="DP388">
        <v>-1.54504E-2</v>
      </c>
      <c r="DQ388">
        <v>-0.11533599999999999</v>
      </c>
      <c r="DR388">
        <v>-0.1652006</v>
      </c>
      <c r="DS388">
        <v>-0.14406920000000001</v>
      </c>
      <c r="DT388">
        <v>-0.11124240000000001</v>
      </c>
      <c r="DU388">
        <v>-3.6881200000000003E-2</v>
      </c>
      <c r="DV388">
        <v>0.11109819999999999</v>
      </c>
      <c r="DW388">
        <v>6.2376399999999999E-2</v>
      </c>
      <c r="DX388">
        <v>-3.7285E-3</v>
      </c>
      <c r="DY388">
        <v>-4.8140200000000001E-2</v>
      </c>
      <c r="DZ388">
        <v>-4.83279E-2</v>
      </c>
      <c r="EA388">
        <v>-3.8811999999999999E-2</v>
      </c>
      <c r="EB388">
        <v>-2.6108900000000001E-2</v>
      </c>
      <c r="EC388">
        <v>-2.1484E-2</v>
      </c>
      <c r="ED388">
        <v>1.7232600000000001E-2</v>
      </c>
      <c r="EE388">
        <v>5.7987200000000003E-2</v>
      </c>
      <c r="EF388">
        <v>0.1305279</v>
      </c>
      <c r="EG388">
        <v>0.20899100000000001</v>
      </c>
      <c r="EH388">
        <v>0.3068921</v>
      </c>
      <c r="EI388">
        <v>0.34310619999999997</v>
      </c>
      <c r="EJ388">
        <v>0.2975796</v>
      </c>
      <c r="EK388">
        <v>0.22806360000000001</v>
      </c>
      <c r="EL388">
        <v>9.0922100000000006E-2</v>
      </c>
      <c r="EM388">
        <v>1.08199E-2</v>
      </c>
      <c r="EN388">
        <v>5.4351799999999999E-2</v>
      </c>
      <c r="EO388">
        <v>-3.5988899999999997E-2</v>
      </c>
      <c r="EP388">
        <v>-9.0908000000000003E-2</v>
      </c>
      <c r="EQ388">
        <v>-7.4201299999999998E-2</v>
      </c>
      <c r="ER388">
        <v>-4.1895399999999999E-2</v>
      </c>
      <c r="ES388">
        <v>3.0415899999999999E-2</v>
      </c>
      <c r="ET388">
        <v>0.21098030000000001</v>
      </c>
      <c r="EU388">
        <v>54.304349999999999</v>
      </c>
      <c r="EV388">
        <v>54</v>
      </c>
      <c r="EW388">
        <v>53.739130000000003</v>
      </c>
      <c r="EX388">
        <v>53.260869999999997</v>
      </c>
      <c r="EY388">
        <v>53.652169999999998</v>
      </c>
      <c r="EZ388">
        <v>53</v>
      </c>
      <c r="FA388">
        <v>53.086959999999998</v>
      </c>
      <c r="FB388">
        <v>54.043480000000002</v>
      </c>
      <c r="FC388">
        <v>55.782609999999998</v>
      </c>
      <c r="FD388">
        <v>58.086959999999998</v>
      </c>
      <c r="FE388">
        <v>60.391300000000001</v>
      </c>
      <c r="FF388">
        <v>63.391300000000001</v>
      </c>
      <c r="FG388">
        <v>65.782610000000005</v>
      </c>
      <c r="FH388">
        <v>67.347819999999999</v>
      </c>
      <c r="FI388">
        <v>68.739130000000003</v>
      </c>
      <c r="FJ388">
        <v>68.347819999999999</v>
      </c>
      <c r="FK388">
        <v>67.565219999999997</v>
      </c>
      <c r="FL388">
        <v>66.217389999999995</v>
      </c>
      <c r="FM388">
        <v>64.304339999999996</v>
      </c>
      <c r="FN388">
        <v>61.434780000000003</v>
      </c>
      <c r="FO388">
        <v>57.695650000000001</v>
      </c>
      <c r="FP388">
        <v>55.86956</v>
      </c>
      <c r="FQ388">
        <v>54.565219999999997</v>
      </c>
      <c r="FR388">
        <v>53.956519999999998</v>
      </c>
      <c r="FS388">
        <v>1.749841</v>
      </c>
      <c r="FT388">
        <v>9.2533400000000002E-2</v>
      </c>
      <c r="FU388">
        <v>8.8658699999999993E-2</v>
      </c>
      <c r="FV388">
        <v>8.9377499999999999E-2</v>
      </c>
    </row>
    <row r="389" spans="1:178" x14ac:dyDescent="0.3">
      <c r="A389" t="s">
        <v>226</v>
      </c>
      <c r="B389" t="s">
        <v>199</v>
      </c>
      <c r="C389" t="s">
        <v>269</v>
      </c>
      <c r="D389" s="32" t="s">
        <v>239</v>
      </c>
      <c r="E389" t="s">
        <v>219</v>
      </c>
      <c r="F389">
        <v>534</v>
      </c>
      <c r="G389">
        <v>0.73760800000000004</v>
      </c>
      <c r="H389">
        <v>0.63854599999999995</v>
      </c>
      <c r="I389">
        <v>0.58601570000000003</v>
      </c>
      <c r="J389">
        <v>0.59824529999999998</v>
      </c>
      <c r="K389">
        <v>0.66084229999999999</v>
      </c>
      <c r="L389">
        <v>0.73081220000000002</v>
      </c>
      <c r="M389">
        <v>0.81707810000000003</v>
      </c>
      <c r="N389">
        <v>0.39346009999999998</v>
      </c>
      <c r="O389">
        <v>-0.26078849999999998</v>
      </c>
      <c r="P389">
        <v>-0.90965940000000001</v>
      </c>
      <c r="Q389">
        <v>-1.379812</v>
      </c>
      <c r="R389">
        <v>-1.6111150000000001</v>
      </c>
      <c r="S389">
        <v>-1.48156</v>
      </c>
      <c r="T389">
        <v>-0.96938530000000001</v>
      </c>
      <c r="U389">
        <v>-0.35562510000000003</v>
      </c>
      <c r="V389">
        <v>0.33033950000000001</v>
      </c>
      <c r="W389">
        <v>0.96496000000000004</v>
      </c>
      <c r="X389">
        <v>1.412318</v>
      </c>
      <c r="Y389">
        <v>1.45198</v>
      </c>
      <c r="Z389">
        <v>1.3144610000000001</v>
      </c>
      <c r="AA389">
        <v>1.2443770000000001</v>
      </c>
      <c r="AB389">
        <v>1.1111390000000001</v>
      </c>
      <c r="AC389">
        <v>0.98264090000000004</v>
      </c>
      <c r="AD389">
        <v>0.93388130000000003</v>
      </c>
      <c r="AE389">
        <v>-0.2783023</v>
      </c>
      <c r="AF389">
        <v>-0.3325458</v>
      </c>
      <c r="AG389">
        <v>-0.26474009999999998</v>
      </c>
      <c r="AH389">
        <v>-0.2401372</v>
      </c>
      <c r="AI389">
        <v>-0.2388391</v>
      </c>
      <c r="AJ389">
        <v>-0.22399540000000001</v>
      </c>
      <c r="AK389">
        <v>-0.18600030000000001</v>
      </c>
      <c r="AL389">
        <v>-0.2032197</v>
      </c>
      <c r="AM389">
        <v>-0.29798000000000002</v>
      </c>
      <c r="AN389">
        <v>-0.32251299999999999</v>
      </c>
      <c r="AO389">
        <v>-0.3274705</v>
      </c>
      <c r="AP389">
        <v>-0.34303139999999999</v>
      </c>
      <c r="AQ389">
        <v>-0.28001910000000002</v>
      </c>
      <c r="AR389">
        <v>-0.22072049999999999</v>
      </c>
      <c r="AS389">
        <v>-0.2036442</v>
      </c>
      <c r="AT389">
        <v>-0.24258060000000001</v>
      </c>
      <c r="AU389">
        <v>-0.31918790000000002</v>
      </c>
      <c r="AV389">
        <v>-0.2831669</v>
      </c>
      <c r="AW389">
        <v>-0.37265740000000003</v>
      </c>
      <c r="AX389">
        <v>-0.37079000000000001</v>
      </c>
      <c r="AY389">
        <v>-0.35870970000000002</v>
      </c>
      <c r="AZ389">
        <v>-0.33733269999999999</v>
      </c>
      <c r="BA389">
        <v>-0.2712599</v>
      </c>
      <c r="BB389">
        <v>-0.169123</v>
      </c>
      <c r="BC389">
        <v>-0.2116017</v>
      </c>
      <c r="BD389">
        <v>-0.25629980000000002</v>
      </c>
      <c r="BE389">
        <v>-0.2092908</v>
      </c>
      <c r="BF389">
        <v>-0.1884226</v>
      </c>
      <c r="BG389">
        <v>-0.1836499</v>
      </c>
      <c r="BH389">
        <v>-0.17207990000000001</v>
      </c>
      <c r="BI389">
        <v>-0.131273</v>
      </c>
      <c r="BJ389">
        <v>-0.1490957</v>
      </c>
      <c r="BK389">
        <v>-0.22150880000000001</v>
      </c>
      <c r="BL389">
        <v>-0.22242329999999999</v>
      </c>
      <c r="BM389">
        <v>-0.20417160000000001</v>
      </c>
      <c r="BN389">
        <v>-0.20014419999999999</v>
      </c>
      <c r="BO389">
        <v>-0.14161290000000001</v>
      </c>
      <c r="BP389">
        <v>-0.1012762</v>
      </c>
      <c r="BQ389">
        <v>-0.10476480000000001</v>
      </c>
      <c r="BR389">
        <v>-0.16680300000000001</v>
      </c>
      <c r="BS389">
        <v>-0.25713239999999998</v>
      </c>
      <c r="BT389">
        <v>-0.22173979999999999</v>
      </c>
      <c r="BU389">
        <v>-0.3032241</v>
      </c>
      <c r="BV389">
        <v>-0.30628729999999998</v>
      </c>
      <c r="BW389">
        <v>-0.29578880000000002</v>
      </c>
      <c r="BX389">
        <v>-0.27437299999999998</v>
      </c>
      <c r="BY389">
        <v>-0.21065410000000001</v>
      </c>
      <c r="BZ389">
        <v>-0.10134559999999999</v>
      </c>
      <c r="CA389">
        <v>-0.1654052</v>
      </c>
      <c r="CB389">
        <v>-0.20349210000000001</v>
      </c>
      <c r="CC389">
        <v>-0.17088680000000001</v>
      </c>
      <c r="CD389">
        <v>-0.1526052</v>
      </c>
      <c r="CE389">
        <v>-0.145426</v>
      </c>
      <c r="CF389">
        <v>-0.1361233</v>
      </c>
      <c r="CG389">
        <v>-9.3369099999999997E-2</v>
      </c>
      <c r="CH389">
        <v>-0.1116096</v>
      </c>
      <c r="CI389">
        <v>-0.1685451</v>
      </c>
      <c r="CJ389">
        <v>-0.1531015</v>
      </c>
      <c r="CK389">
        <v>-0.11877509999999999</v>
      </c>
      <c r="CL389">
        <v>-0.1011809</v>
      </c>
      <c r="CM389">
        <v>-4.5753200000000001E-2</v>
      </c>
      <c r="CN389">
        <v>-1.85495E-2</v>
      </c>
      <c r="CO389">
        <v>-3.6281300000000002E-2</v>
      </c>
      <c r="CP389">
        <v>-0.11431959999999999</v>
      </c>
      <c r="CQ389">
        <v>-0.21415290000000001</v>
      </c>
      <c r="CR389">
        <v>-0.17919550000000001</v>
      </c>
      <c r="CS389">
        <v>-0.25513479999999999</v>
      </c>
      <c r="CT389">
        <v>-0.26161299999999998</v>
      </c>
      <c r="CU389">
        <v>-0.25220999999999999</v>
      </c>
      <c r="CV389">
        <v>-0.23076730000000001</v>
      </c>
      <c r="CW389">
        <v>-0.16867879999999999</v>
      </c>
      <c r="CX389">
        <v>-5.4403199999999999E-2</v>
      </c>
      <c r="CY389">
        <v>-0.1192086</v>
      </c>
      <c r="CZ389">
        <v>-0.1506844</v>
      </c>
      <c r="DA389">
        <v>-0.13248280000000001</v>
      </c>
      <c r="DB389">
        <v>-0.1167878</v>
      </c>
      <c r="DC389">
        <v>-0.1072022</v>
      </c>
      <c r="DD389">
        <v>-0.1001667</v>
      </c>
      <c r="DE389">
        <v>-5.5465199999999999E-2</v>
      </c>
      <c r="DF389">
        <v>-7.4123499999999995E-2</v>
      </c>
      <c r="DG389">
        <v>-0.1155814</v>
      </c>
      <c r="DH389">
        <v>-8.3779699999999999E-2</v>
      </c>
      <c r="DI389">
        <v>-3.3378699999999997E-2</v>
      </c>
      <c r="DJ389">
        <v>-2.2176000000000001E-3</v>
      </c>
      <c r="DK389">
        <v>5.0106400000000002E-2</v>
      </c>
      <c r="DL389">
        <v>6.4177200000000004E-2</v>
      </c>
      <c r="DM389">
        <v>3.2202300000000003E-2</v>
      </c>
      <c r="DN389">
        <v>-6.1836299999999997E-2</v>
      </c>
      <c r="DO389">
        <v>-0.1711734</v>
      </c>
      <c r="DP389">
        <v>-0.1366513</v>
      </c>
      <c r="DQ389">
        <v>-0.20704549999999999</v>
      </c>
      <c r="DR389">
        <v>-0.21693870000000001</v>
      </c>
      <c r="DS389">
        <v>-0.20863119999999999</v>
      </c>
      <c r="DT389">
        <v>-0.18716150000000001</v>
      </c>
      <c r="DU389">
        <v>-0.12670339999999999</v>
      </c>
      <c r="DV389">
        <v>-7.4608000000000001E-3</v>
      </c>
      <c r="DW389">
        <v>-5.2508100000000002E-2</v>
      </c>
      <c r="DX389">
        <v>-7.4438500000000005E-2</v>
      </c>
      <c r="DY389">
        <v>-7.7033500000000005E-2</v>
      </c>
      <c r="DZ389">
        <v>-6.5073099999999995E-2</v>
      </c>
      <c r="EA389">
        <v>-5.2012999999999997E-2</v>
      </c>
      <c r="EB389">
        <v>-4.8251200000000001E-2</v>
      </c>
      <c r="EC389">
        <v>-7.3800000000000005E-4</v>
      </c>
      <c r="ED389">
        <v>-1.99995E-2</v>
      </c>
      <c r="EE389">
        <v>-3.9110300000000001E-2</v>
      </c>
      <c r="EF389">
        <v>1.6310000000000002E-2</v>
      </c>
      <c r="EG389">
        <v>8.9920200000000006E-2</v>
      </c>
      <c r="EH389">
        <v>0.14066960000000001</v>
      </c>
      <c r="EI389">
        <v>0.1885126</v>
      </c>
      <c r="EJ389">
        <v>0.18362149999999999</v>
      </c>
      <c r="EK389">
        <v>0.1310817</v>
      </c>
      <c r="EL389">
        <v>1.39414E-2</v>
      </c>
      <c r="EM389">
        <v>-0.1091178</v>
      </c>
      <c r="EN389">
        <v>-7.5224200000000005E-2</v>
      </c>
      <c r="EO389">
        <v>-0.13761219999999999</v>
      </c>
      <c r="EP389">
        <v>-0.15243599999999999</v>
      </c>
      <c r="EQ389">
        <v>-0.14571039999999999</v>
      </c>
      <c r="ER389">
        <v>-0.1242018</v>
      </c>
      <c r="ES389">
        <v>-6.6097600000000006E-2</v>
      </c>
      <c r="ET389">
        <v>6.0316599999999998E-2</v>
      </c>
      <c r="EU389">
        <v>53.44135</v>
      </c>
      <c r="EV389">
        <v>53.01173</v>
      </c>
      <c r="EW389">
        <v>53.206740000000003</v>
      </c>
      <c r="EX389">
        <v>52.731670000000001</v>
      </c>
      <c r="EY389">
        <v>52.065980000000003</v>
      </c>
      <c r="EZ389">
        <v>51.728740000000002</v>
      </c>
      <c r="FA389">
        <v>51.714080000000003</v>
      </c>
      <c r="FB389">
        <v>52.580649999999999</v>
      </c>
      <c r="FC389">
        <v>58.409089999999999</v>
      </c>
      <c r="FD389">
        <v>64.800579999999997</v>
      </c>
      <c r="FE389">
        <v>68.260990000000007</v>
      </c>
      <c r="FF389">
        <v>70.052790000000002</v>
      </c>
      <c r="FG389">
        <v>71.2346</v>
      </c>
      <c r="FH389">
        <v>71.753659999999996</v>
      </c>
      <c r="FI389">
        <v>71.221410000000006</v>
      </c>
      <c r="FJ389">
        <v>69.948679999999996</v>
      </c>
      <c r="FK389">
        <v>67.725809999999996</v>
      </c>
      <c r="FL389">
        <v>63.876829999999998</v>
      </c>
      <c r="FM389">
        <v>60.66422</v>
      </c>
      <c r="FN389">
        <v>58.749270000000003</v>
      </c>
      <c r="FO389">
        <v>56.961880000000001</v>
      </c>
      <c r="FP389">
        <v>55.747799999999998</v>
      </c>
      <c r="FQ389">
        <v>55</v>
      </c>
      <c r="FR389">
        <v>54.24633</v>
      </c>
      <c r="FS389">
        <v>1.510219</v>
      </c>
      <c r="FT389">
        <v>8.8849800000000007E-2</v>
      </c>
      <c r="FU389">
        <v>8.0074999999999993E-2</v>
      </c>
      <c r="FV389">
        <v>6.5676999999999999E-2</v>
      </c>
    </row>
    <row r="390" spans="1:178" x14ac:dyDescent="0.3">
      <c r="A390" t="s">
        <v>226</v>
      </c>
      <c r="B390" t="s">
        <v>199</v>
      </c>
      <c r="C390" t="s">
        <v>269</v>
      </c>
      <c r="D390" s="32" t="s">
        <v>239</v>
      </c>
      <c r="E390" t="s">
        <v>220</v>
      </c>
      <c r="F390">
        <v>257</v>
      </c>
      <c r="G390">
        <v>0.64586080000000001</v>
      </c>
      <c r="H390">
        <v>0.62507489999999999</v>
      </c>
      <c r="I390">
        <v>0.58317359999999996</v>
      </c>
      <c r="J390">
        <v>0.6020375</v>
      </c>
      <c r="K390">
        <v>0.62794970000000006</v>
      </c>
      <c r="L390">
        <v>0.71401979999999998</v>
      </c>
      <c r="M390">
        <v>0.78661449999999999</v>
      </c>
      <c r="N390">
        <v>0.30299399999999999</v>
      </c>
      <c r="O390">
        <v>-0.40167160000000002</v>
      </c>
      <c r="P390">
        <v>-1.0956140000000001</v>
      </c>
      <c r="Q390">
        <v>-1.561911</v>
      </c>
      <c r="R390">
        <v>-1.9172309999999999</v>
      </c>
      <c r="S390">
        <v>-1.761174</v>
      </c>
      <c r="T390">
        <v>-1.2611410000000001</v>
      </c>
      <c r="U390">
        <v>-0.63543190000000005</v>
      </c>
      <c r="V390">
        <v>6.4876100000000006E-2</v>
      </c>
      <c r="W390">
        <v>0.61454430000000004</v>
      </c>
      <c r="X390">
        <v>1.0210900000000001</v>
      </c>
      <c r="Y390">
        <v>1.2421819999999999</v>
      </c>
      <c r="Z390">
        <v>1.23905</v>
      </c>
      <c r="AA390">
        <v>1.182078</v>
      </c>
      <c r="AB390">
        <v>1.0478259999999999</v>
      </c>
      <c r="AC390">
        <v>0.89017000000000002</v>
      </c>
      <c r="AD390">
        <v>0.79607030000000001</v>
      </c>
      <c r="AE390">
        <v>-0.50316369999999999</v>
      </c>
      <c r="AF390">
        <v>-0.3293625</v>
      </c>
      <c r="AG390">
        <v>-0.24121960000000001</v>
      </c>
      <c r="AH390">
        <v>-0.21155650000000001</v>
      </c>
      <c r="AI390">
        <v>-0.20962120000000001</v>
      </c>
      <c r="AJ390">
        <v>-0.24596660000000001</v>
      </c>
      <c r="AK390">
        <v>-0.1988451</v>
      </c>
      <c r="AL390">
        <v>-0.28317930000000002</v>
      </c>
      <c r="AM390">
        <v>-0.39808070000000001</v>
      </c>
      <c r="AN390">
        <v>-0.47886479999999998</v>
      </c>
      <c r="AO390">
        <v>-0.55497439999999998</v>
      </c>
      <c r="AP390">
        <v>-0.60806629999999995</v>
      </c>
      <c r="AQ390">
        <v>-0.53412959999999998</v>
      </c>
      <c r="AR390">
        <v>-0.4243383</v>
      </c>
      <c r="AS390">
        <v>-0.34854479999999999</v>
      </c>
      <c r="AT390">
        <v>-0.3609617</v>
      </c>
      <c r="AU390">
        <v>-0.51827619999999996</v>
      </c>
      <c r="AV390">
        <v>-0.54059740000000001</v>
      </c>
      <c r="AW390">
        <v>-0.58800980000000003</v>
      </c>
      <c r="AX390">
        <v>-0.51824769999999998</v>
      </c>
      <c r="AY390">
        <v>-0.50204150000000003</v>
      </c>
      <c r="AZ390">
        <v>-0.49907499999999999</v>
      </c>
      <c r="BA390">
        <v>-0.46438560000000001</v>
      </c>
      <c r="BB390">
        <v>-0.32399060000000002</v>
      </c>
      <c r="BC390">
        <v>-0.38972420000000002</v>
      </c>
      <c r="BD390">
        <v>-0.25934620000000003</v>
      </c>
      <c r="BE390">
        <v>-0.1843883</v>
      </c>
      <c r="BF390">
        <v>-0.1566688</v>
      </c>
      <c r="BG390">
        <v>-0.14790809999999999</v>
      </c>
      <c r="BH390">
        <v>-0.17341039999999999</v>
      </c>
      <c r="BI390">
        <v>-0.12147760000000001</v>
      </c>
      <c r="BJ390">
        <v>-0.19580629999999999</v>
      </c>
      <c r="BK390">
        <v>-0.27916489999999999</v>
      </c>
      <c r="BL390">
        <v>-0.303562</v>
      </c>
      <c r="BM390">
        <v>-0.32777329999999999</v>
      </c>
      <c r="BN390">
        <v>-0.35739120000000002</v>
      </c>
      <c r="BO390">
        <v>-0.2884062</v>
      </c>
      <c r="BP390">
        <v>-0.20909269999999999</v>
      </c>
      <c r="BQ390">
        <v>-0.1724117</v>
      </c>
      <c r="BR390">
        <v>-0.22484380000000001</v>
      </c>
      <c r="BS390">
        <v>-0.41231760000000001</v>
      </c>
      <c r="BT390">
        <v>-0.4287456</v>
      </c>
      <c r="BU390">
        <v>-0.46300449999999999</v>
      </c>
      <c r="BV390">
        <v>-0.39533249999999998</v>
      </c>
      <c r="BW390">
        <v>-0.38037199999999999</v>
      </c>
      <c r="BX390">
        <v>-0.3784304</v>
      </c>
      <c r="BY390">
        <v>-0.3507497</v>
      </c>
      <c r="BZ390">
        <v>-0.23575860000000001</v>
      </c>
      <c r="CA390">
        <v>-0.3111563</v>
      </c>
      <c r="CB390">
        <v>-0.21085319999999999</v>
      </c>
      <c r="CC390">
        <v>-0.14502709999999999</v>
      </c>
      <c r="CD390">
        <v>-0.1186537</v>
      </c>
      <c r="CE390">
        <v>-0.1051658</v>
      </c>
      <c r="CF390">
        <v>-0.1231583</v>
      </c>
      <c r="CG390">
        <v>-6.7892999999999995E-2</v>
      </c>
      <c r="CH390">
        <v>-0.135292</v>
      </c>
      <c r="CI390">
        <v>-0.19680420000000001</v>
      </c>
      <c r="CJ390">
        <v>-0.1821478</v>
      </c>
      <c r="CK390">
        <v>-0.17041439999999999</v>
      </c>
      <c r="CL390">
        <v>-0.18377450000000001</v>
      </c>
      <c r="CM390">
        <v>-0.118219</v>
      </c>
      <c r="CN390">
        <v>-6.0014199999999997E-2</v>
      </c>
      <c r="CO390">
        <v>-5.0422399999999999E-2</v>
      </c>
      <c r="CP390">
        <v>-0.13056899999999999</v>
      </c>
      <c r="CQ390">
        <v>-0.33893099999999998</v>
      </c>
      <c r="CR390">
        <v>-0.35127740000000002</v>
      </c>
      <c r="CS390">
        <v>-0.37642609999999999</v>
      </c>
      <c r="CT390">
        <v>-0.31020189999999997</v>
      </c>
      <c r="CU390">
        <v>-0.29610419999999998</v>
      </c>
      <c r="CV390">
        <v>-0.29487239999999998</v>
      </c>
      <c r="CW390">
        <v>-0.27204590000000001</v>
      </c>
      <c r="CX390">
        <v>-0.17464940000000001</v>
      </c>
      <c r="CY390">
        <v>-0.2325884</v>
      </c>
      <c r="CZ390">
        <v>-0.16236010000000001</v>
      </c>
      <c r="DA390">
        <v>-0.10566589999999999</v>
      </c>
      <c r="DB390">
        <v>-8.0638600000000005E-2</v>
      </c>
      <c r="DC390">
        <v>-6.2423600000000003E-2</v>
      </c>
      <c r="DD390">
        <v>-7.2906100000000001E-2</v>
      </c>
      <c r="DE390">
        <v>-1.43085E-2</v>
      </c>
      <c r="DF390">
        <v>-7.4777700000000003E-2</v>
      </c>
      <c r="DG390">
        <v>-0.1144435</v>
      </c>
      <c r="DH390">
        <v>-6.0733599999999999E-2</v>
      </c>
      <c r="DI390">
        <v>-1.3055600000000001E-2</v>
      </c>
      <c r="DJ390">
        <v>-1.01577E-2</v>
      </c>
      <c r="DK390">
        <v>5.1968199999999999E-2</v>
      </c>
      <c r="DL390">
        <v>8.9064199999999996E-2</v>
      </c>
      <c r="DM390">
        <v>7.15668E-2</v>
      </c>
      <c r="DN390">
        <v>-3.6294199999999999E-2</v>
      </c>
      <c r="DO390">
        <v>-0.26554440000000001</v>
      </c>
      <c r="DP390">
        <v>-0.27380910000000003</v>
      </c>
      <c r="DQ390">
        <v>-0.28984769999999999</v>
      </c>
      <c r="DR390">
        <v>-0.2250712</v>
      </c>
      <c r="DS390">
        <v>-0.21183630000000001</v>
      </c>
      <c r="DT390">
        <v>-0.21131440000000001</v>
      </c>
      <c r="DU390">
        <v>-0.19334209999999999</v>
      </c>
      <c r="DV390">
        <v>-0.11354019999999999</v>
      </c>
      <c r="DW390">
        <v>-0.1191488</v>
      </c>
      <c r="DX390">
        <v>-9.2343900000000007E-2</v>
      </c>
      <c r="DY390">
        <v>-4.8834599999999999E-2</v>
      </c>
      <c r="DZ390">
        <v>-2.57509E-2</v>
      </c>
      <c r="EA390">
        <v>-7.1049999999999998E-4</v>
      </c>
      <c r="EB390">
        <v>-3.5E-4</v>
      </c>
      <c r="EC390">
        <v>6.3059000000000004E-2</v>
      </c>
      <c r="ED390">
        <v>1.25954E-2</v>
      </c>
      <c r="EE390">
        <v>4.4723000000000002E-3</v>
      </c>
      <c r="EF390">
        <v>0.1145692</v>
      </c>
      <c r="EG390">
        <v>0.21414549999999999</v>
      </c>
      <c r="EH390">
        <v>0.24051739999999999</v>
      </c>
      <c r="EI390">
        <v>0.2976915</v>
      </c>
      <c r="EJ390">
        <v>0.30430980000000002</v>
      </c>
      <c r="EK390">
        <v>0.2477</v>
      </c>
      <c r="EL390">
        <v>9.9823700000000001E-2</v>
      </c>
      <c r="EM390">
        <v>-0.1595859</v>
      </c>
      <c r="EN390">
        <v>-0.1619573</v>
      </c>
      <c r="EO390">
        <v>-0.1648424</v>
      </c>
      <c r="EP390">
        <v>-0.102156</v>
      </c>
      <c r="EQ390">
        <v>-9.0166899999999994E-2</v>
      </c>
      <c r="ER390">
        <v>-9.0669799999999995E-2</v>
      </c>
      <c r="ES390">
        <v>-7.9706299999999994E-2</v>
      </c>
      <c r="ET390">
        <v>-2.5308299999999999E-2</v>
      </c>
      <c r="EU390">
        <v>57.090910000000001</v>
      </c>
      <c r="EV390">
        <v>55.909089999999999</v>
      </c>
      <c r="EW390">
        <v>56.772730000000003</v>
      </c>
      <c r="EX390">
        <v>55.545459999999999</v>
      </c>
      <c r="EY390">
        <v>55.409089999999999</v>
      </c>
      <c r="EZ390">
        <v>55.545459999999999</v>
      </c>
      <c r="FA390">
        <v>56.227269999999997</v>
      </c>
      <c r="FB390">
        <v>56.954540000000001</v>
      </c>
      <c r="FC390">
        <v>61.863639999999997</v>
      </c>
      <c r="FD390">
        <v>66.5</v>
      </c>
      <c r="FE390">
        <v>69.681820000000002</v>
      </c>
      <c r="FF390">
        <v>71</v>
      </c>
      <c r="FG390">
        <v>72.181820000000002</v>
      </c>
      <c r="FH390">
        <v>72.227270000000004</v>
      </c>
      <c r="FI390">
        <v>71.5</v>
      </c>
      <c r="FJ390">
        <v>70.227270000000004</v>
      </c>
      <c r="FK390">
        <v>68.227270000000004</v>
      </c>
      <c r="FL390">
        <v>65.409090000000006</v>
      </c>
      <c r="FM390">
        <v>63.227269999999997</v>
      </c>
      <c r="FN390">
        <v>61.590910000000001</v>
      </c>
      <c r="FO390">
        <v>60.5</v>
      </c>
      <c r="FP390">
        <v>59.954540000000001</v>
      </c>
      <c r="FQ390">
        <v>58.454540000000001</v>
      </c>
      <c r="FR390">
        <v>58.090910000000001</v>
      </c>
      <c r="FS390">
        <v>2.5784739999999999</v>
      </c>
      <c r="FT390">
        <v>0.161637</v>
      </c>
      <c r="FU390">
        <v>0.15161620000000001</v>
      </c>
      <c r="FV390">
        <v>8.3371000000000001E-2</v>
      </c>
    </row>
    <row r="391" spans="1:178" x14ac:dyDescent="0.3">
      <c r="A391" t="s">
        <v>226</v>
      </c>
      <c r="B391" t="s">
        <v>199</v>
      </c>
      <c r="C391" t="s">
        <v>269</v>
      </c>
      <c r="D391" s="32" t="s">
        <v>239</v>
      </c>
      <c r="E391" t="s">
        <v>221</v>
      </c>
      <c r="F391">
        <v>277</v>
      </c>
      <c r="G391">
        <v>0.79145659999999995</v>
      </c>
      <c r="H391">
        <v>0.63167169999999995</v>
      </c>
      <c r="I391">
        <v>0.58896459999999995</v>
      </c>
      <c r="J391">
        <v>0.59865020000000002</v>
      </c>
      <c r="K391">
        <v>0.6830676</v>
      </c>
      <c r="L391">
        <v>0.73688129999999996</v>
      </c>
      <c r="M391">
        <v>0.80390609999999996</v>
      </c>
      <c r="N391">
        <v>0.4619608</v>
      </c>
      <c r="O391">
        <v>-0.1117563</v>
      </c>
      <c r="P391">
        <v>-0.70356370000000001</v>
      </c>
      <c r="Q391">
        <v>-1.1721550000000001</v>
      </c>
      <c r="R391">
        <v>-1.3108649999999999</v>
      </c>
      <c r="S391">
        <v>-1.199408</v>
      </c>
      <c r="T391">
        <v>-0.70903749999999999</v>
      </c>
      <c r="U391">
        <v>-0.1105082</v>
      </c>
      <c r="V391">
        <v>0.54280410000000001</v>
      </c>
      <c r="W391">
        <v>1.2068509999999999</v>
      </c>
      <c r="X391">
        <v>1.6661269999999999</v>
      </c>
      <c r="Y391">
        <v>1.5927230000000001</v>
      </c>
      <c r="Z391">
        <v>1.3763590000000001</v>
      </c>
      <c r="AA391">
        <v>1.315752</v>
      </c>
      <c r="AB391">
        <v>1.182134</v>
      </c>
      <c r="AC391">
        <v>1.0609470000000001</v>
      </c>
      <c r="AD391">
        <v>1.0412980000000001</v>
      </c>
      <c r="AE391">
        <v>-0.21727399999999999</v>
      </c>
      <c r="AF391">
        <v>-0.4247225</v>
      </c>
      <c r="AG391">
        <v>-0.32399040000000001</v>
      </c>
      <c r="AH391">
        <v>-0.2941685</v>
      </c>
      <c r="AI391">
        <v>-0.29999290000000001</v>
      </c>
      <c r="AJ391">
        <v>-0.27158789999999999</v>
      </c>
      <c r="AK391">
        <v>-0.26225890000000002</v>
      </c>
      <c r="AL391">
        <v>-0.1878087</v>
      </c>
      <c r="AM391">
        <v>-0.23927490000000001</v>
      </c>
      <c r="AN391">
        <v>-0.22273899999999999</v>
      </c>
      <c r="AO391">
        <v>-0.19601579999999999</v>
      </c>
      <c r="AP391">
        <v>-0.1910973</v>
      </c>
      <c r="AQ391">
        <v>-0.13197059999999999</v>
      </c>
      <c r="AR391">
        <v>-0.13014020000000001</v>
      </c>
      <c r="AS391">
        <v>-0.14596999999999999</v>
      </c>
      <c r="AT391">
        <v>-0.2094288</v>
      </c>
      <c r="AU391">
        <v>-0.2403595</v>
      </c>
      <c r="AV391">
        <v>-0.1819421</v>
      </c>
      <c r="AW391">
        <v>-0.30459399999999998</v>
      </c>
      <c r="AX391">
        <v>-0.34240300000000001</v>
      </c>
      <c r="AY391">
        <v>-0.31071759999999998</v>
      </c>
      <c r="AZ391">
        <v>-0.27664850000000002</v>
      </c>
      <c r="BA391">
        <v>-0.19739780000000001</v>
      </c>
      <c r="BB391">
        <v>-0.12714</v>
      </c>
      <c r="BC391">
        <v>-0.13466420000000001</v>
      </c>
      <c r="BD391">
        <v>-0.30035909999999999</v>
      </c>
      <c r="BE391">
        <v>-0.2425032</v>
      </c>
      <c r="BF391">
        <v>-0.2215462</v>
      </c>
      <c r="BG391">
        <v>-0.22283900000000001</v>
      </c>
      <c r="BH391">
        <v>-0.19907240000000001</v>
      </c>
      <c r="BI391">
        <v>-0.191133</v>
      </c>
      <c r="BJ391">
        <v>-0.12723860000000001</v>
      </c>
      <c r="BK391">
        <v>-0.1514625</v>
      </c>
      <c r="BL391">
        <v>-0.1183825</v>
      </c>
      <c r="BM391">
        <v>-7.6375100000000001E-2</v>
      </c>
      <c r="BN391">
        <v>-4.3989199999999999E-2</v>
      </c>
      <c r="BO391">
        <v>8.3689999999999997E-3</v>
      </c>
      <c r="BP391">
        <v>-3.7900999999999998E-3</v>
      </c>
      <c r="BQ391">
        <v>-3.5478900000000001E-2</v>
      </c>
      <c r="BR391">
        <v>-0.1207039</v>
      </c>
      <c r="BS391">
        <v>-0.16616010000000001</v>
      </c>
      <c r="BT391">
        <v>-0.11214</v>
      </c>
      <c r="BU391">
        <v>-0.2252469</v>
      </c>
      <c r="BV391">
        <v>-0.26811040000000003</v>
      </c>
      <c r="BW391">
        <v>-0.2408497</v>
      </c>
      <c r="BX391">
        <v>-0.2073015</v>
      </c>
      <c r="BY391">
        <v>-0.13010070000000001</v>
      </c>
      <c r="BZ391">
        <v>-2.7257900000000002E-2</v>
      </c>
      <c r="CA391">
        <v>-7.7448799999999998E-2</v>
      </c>
      <c r="CB391">
        <v>-0.21422550000000001</v>
      </c>
      <c r="CC391">
        <v>-0.18606529999999999</v>
      </c>
      <c r="CD391">
        <v>-0.17124819999999999</v>
      </c>
      <c r="CE391">
        <v>-0.16940250000000001</v>
      </c>
      <c r="CF391">
        <v>-0.14884839999999999</v>
      </c>
      <c r="CG391">
        <v>-0.14187150000000001</v>
      </c>
      <c r="CH391">
        <v>-8.5288000000000003E-2</v>
      </c>
      <c r="CI391">
        <v>-9.0643799999999997E-2</v>
      </c>
      <c r="CJ391">
        <v>-4.6105599999999997E-2</v>
      </c>
      <c r="CK391">
        <v>6.4875999999999996E-3</v>
      </c>
      <c r="CL391">
        <v>5.7897400000000002E-2</v>
      </c>
      <c r="CM391">
        <v>0.1055678</v>
      </c>
      <c r="CN391">
        <v>8.3719600000000005E-2</v>
      </c>
      <c r="CO391">
        <v>4.1046800000000001E-2</v>
      </c>
      <c r="CP391">
        <v>-5.9253300000000002E-2</v>
      </c>
      <c r="CQ391">
        <v>-0.11476980000000001</v>
      </c>
      <c r="CR391">
        <v>-6.3795199999999996E-2</v>
      </c>
      <c r="CS391">
        <v>-0.17029140000000001</v>
      </c>
      <c r="CT391">
        <v>-0.2166555</v>
      </c>
      <c r="CU391">
        <v>-0.19245950000000001</v>
      </c>
      <c r="CV391">
        <v>-0.159272</v>
      </c>
      <c r="CW391">
        <v>-8.3490999999999996E-2</v>
      </c>
      <c r="CX391">
        <v>4.1920199999999998E-2</v>
      </c>
      <c r="CY391">
        <v>-2.0233500000000001E-2</v>
      </c>
      <c r="CZ391">
        <v>-0.12809180000000001</v>
      </c>
      <c r="DA391">
        <v>-0.12962750000000001</v>
      </c>
      <c r="DB391">
        <v>-0.12095019999999999</v>
      </c>
      <c r="DC391">
        <v>-0.1159659</v>
      </c>
      <c r="DD391">
        <v>-9.8624400000000001E-2</v>
      </c>
      <c r="DE391">
        <v>-9.2609899999999995E-2</v>
      </c>
      <c r="DF391">
        <v>-4.3337399999999998E-2</v>
      </c>
      <c r="DG391">
        <v>-2.98252E-2</v>
      </c>
      <c r="DH391">
        <v>2.6171400000000001E-2</v>
      </c>
      <c r="DI391">
        <v>8.9350399999999996E-2</v>
      </c>
      <c r="DJ391">
        <v>0.15978410000000001</v>
      </c>
      <c r="DK391">
        <v>0.20276659999999999</v>
      </c>
      <c r="DL391">
        <v>0.1712293</v>
      </c>
      <c r="DM391">
        <v>0.1175726</v>
      </c>
      <c r="DN391">
        <v>2.1971999999999998E-3</v>
      </c>
      <c r="DO391">
        <v>-6.3379500000000005E-2</v>
      </c>
      <c r="DP391">
        <v>-1.54504E-2</v>
      </c>
      <c r="DQ391">
        <v>-0.11533590000000001</v>
      </c>
      <c r="DR391">
        <v>-0.1652006</v>
      </c>
      <c r="DS391">
        <v>-0.14406920000000001</v>
      </c>
      <c r="DT391">
        <v>-0.11124240000000001</v>
      </c>
      <c r="DU391">
        <v>-3.6881200000000003E-2</v>
      </c>
      <c r="DV391">
        <v>0.11109819999999999</v>
      </c>
      <c r="DW391">
        <v>6.2376399999999999E-2</v>
      </c>
      <c r="DX391">
        <v>-3.7285E-3</v>
      </c>
      <c r="DY391">
        <v>-4.8140200000000001E-2</v>
      </c>
      <c r="DZ391">
        <v>-4.83279E-2</v>
      </c>
      <c r="EA391">
        <v>-3.8811999999999999E-2</v>
      </c>
      <c r="EB391">
        <v>-2.6108900000000001E-2</v>
      </c>
      <c r="EC391">
        <v>-2.1484E-2</v>
      </c>
      <c r="ED391">
        <v>1.72327E-2</v>
      </c>
      <c r="EE391">
        <v>5.7987200000000003E-2</v>
      </c>
      <c r="EF391">
        <v>0.1305279</v>
      </c>
      <c r="EG391">
        <v>0.20899100000000001</v>
      </c>
      <c r="EH391">
        <v>0.3068922</v>
      </c>
      <c r="EI391">
        <v>0.34310629999999998</v>
      </c>
      <c r="EJ391">
        <v>0.29757939999999999</v>
      </c>
      <c r="EK391">
        <v>0.22806360000000001</v>
      </c>
      <c r="EL391">
        <v>9.0922100000000006E-2</v>
      </c>
      <c r="EM391">
        <v>1.08199E-2</v>
      </c>
      <c r="EN391">
        <v>5.4351700000000003E-2</v>
      </c>
      <c r="EO391">
        <v>-3.5988899999999997E-2</v>
      </c>
      <c r="EP391">
        <v>-9.0908000000000003E-2</v>
      </c>
      <c r="EQ391">
        <v>-7.4201299999999998E-2</v>
      </c>
      <c r="ER391">
        <v>-4.1895399999999999E-2</v>
      </c>
      <c r="ES391">
        <v>3.0415899999999999E-2</v>
      </c>
      <c r="ET391">
        <v>0.21098030000000001</v>
      </c>
      <c r="EU391">
        <v>51.136360000000003</v>
      </c>
      <c r="EV391">
        <v>51.181820000000002</v>
      </c>
      <c r="EW391">
        <v>50.954549999999998</v>
      </c>
      <c r="EX391">
        <v>50.954540000000001</v>
      </c>
      <c r="EY391">
        <v>49.954540000000001</v>
      </c>
      <c r="EZ391">
        <v>49.318179999999998</v>
      </c>
      <c r="FA391">
        <v>48.863639999999997</v>
      </c>
      <c r="FB391">
        <v>49.818179999999998</v>
      </c>
      <c r="FC391">
        <v>56.227269999999997</v>
      </c>
      <c r="FD391">
        <v>63.727269999999997</v>
      </c>
      <c r="FE391">
        <v>67.363640000000004</v>
      </c>
      <c r="FF391">
        <v>69.454539999999994</v>
      </c>
      <c r="FG391">
        <v>70.636359999999996</v>
      </c>
      <c r="FH391">
        <v>71.454539999999994</v>
      </c>
      <c r="FI391">
        <v>71.045460000000006</v>
      </c>
      <c r="FJ391">
        <v>69.772729999999996</v>
      </c>
      <c r="FK391">
        <v>67.409090000000006</v>
      </c>
      <c r="FL391">
        <v>62.909089999999999</v>
      </c>
      <c r="FM391">
        <v>59.045459999999999</v>
      </c>
      <c r="FN391">
        <v>56.954540000000001</v>
      </c>
      <c r="FO391">
        <v>54.727269999999997</v>
      </c>
      <c r="FP391">
        <v>53.090910000000001</v>
      </c>
      <c r="FQ391">
        <v>52.818179999999998</v>
      </c>
      <c r="FR391">
        <v>51.818179999999998</v>
      </c>
      <c r="FS391">
        <v>1.749841</v>
      </c>
      <c r="FT391">
        <v>9.2533400000000002E-2</v>
      </c>
      <c r="FU391">
        <v>8.8658699999999993E-2</v>
      </c>
      <c r="FV391">
        <v>8.9377499999999999E-2</v>
      </c>
    </row>
    <row r="392" spans="1:178" x14ac:dyDescent="0.3">
      <c r="A392" t="s">
        <v>226</v>
      </c>
      <c r="B392" t="s">
        <v>199</v>
      </c>
      <c r="C392" t="s">
        <v>269</v>
      </c>
      <c r="D392" s="32" t="s">
        <v>240</v>
      </c>
      <c r="E392" t="s">
        <v>219</v>
      </c>
      <c r="F392">
        <v>530</v>
      </c>
      <c r="G392">
        <v>0.79293979999999997</v>
      </c>
      <c r="H392">
        <v>0.75894799999999996</v>
      </c>
      <c r="I392">
        <v>0.71157429999999999</v>
      </c>
      <c r="J392">
        <v>0.65624360000000004</v>
      </c>
      <c r="K392">
        <v>0.72198150000000005</v>
      </c>
      <c r="L392">
        <v>0.85642269999999998</v>
      </c>
      <c r="M392">
        <v>1.001228</v>
      </c>
      <c r="N392">
        <v>0.86004550000000002</v>
      </c>
      <c r="O392">
        <v>0.30895489999999998</v>
      </c>
      <c r="P392">
        <v>-0.32640910000000001</v>
      </c>
      <c r="Q392">
        <v>-1.0664910000000001</v>
      </c>
      <c r="R392">
        <v>-1.5079</v>
      </c>
      <c r="S392">
        <v>-1.5393429999999999</v>
      </c>
      <c r="T392">
        <v>-1.410288</v>
      </c>
      <c r="U392">
        <v>-0.83499179999999995</v>
      </c>
      <c r="V392">
        <v>-0.2115687</v>
      </c>
      <c r="W392">
        <v>0.6268359</v>
      </c>
      <c r="X392">
        <v>1.364895</v>
      </c>
      <c r="Y392">
        <v>1.685891</v>
      </c>
      <c r="Z392">
        <v>1.641297</v>
      </c>
      <c r="AA392">
        <v>1.574179</v>
      </c>
      <c r="AB392">
        <v>1.3938330000000001</v>
      </c>
      <c r="AC392">
        <v>1.1666430000000001</v>
      </c>
      <c r="AD392">
        <v>1.0267520000000001</v>
      </c>
      <c r="AE392">
        <v>-0.29986829999999998</v>
      </c>
      <c r="AF392">
        <v>-0.2271792</v>
      </c>
      <c r="AG392">
        <v>-0.20304469999999999</v>
      </c>
      <c r="AH392">
        <v>-0.2404665</v>
      </c>
      <c r="AI392">
        <v>-0.21466370000000001</v>
      </c>
      <c r="AJ392">
        <v>-0.10698199999999999</v>
      </c>
      <c r="AK392">
        <v>-9.2705999999999997E-2</v>
      </c>
      <c r="AL392">
        <v>-0.1354446</v>
      </c>
      <c r="AM392">
        <v>-0.18992719999999999</v>
      </c>
      <c r="AN392">
        <v>-0.1267943</v>
      </c>
      <c r="AO392">
        <v>-0.15627550000000001</v>
      </c>
      <c r="AP392">
        <v>-4.1501099999999999E-2</v>
      </c>
      <c r="AQ392">
        <v>3.2357200000000003E-2</v>
      </c>
      <c r="AR392">
        <v>8.1931400000000001E-2</v>
      </c>
      <c r="AS392">
        <v>0.1570539</v>
      </c>
      <c r="AT392">
        <v>0.14299410000000001</v>
      </c>
      <c r="AU392">
        <v>6.9452299999999995E-2</v>
      </c>
      <c r="AV392">
        <v>-3.4195999999999997E-2</v>
      </c>
      <c r="AW392">
        <v>-0.1221453</v>
      </c>
      <c r="AX392">
        <v>-0.18631500000000001</v>
      </c>
      <c r="AY392">
        <v>-0.18622530000000001</v>
      </c>
      <c r="AZ392">
        <v>-0.2645595</v>
      </c>
      <c r="BA392">
        <v>-0.22247629999999999</v>
      </c>
      <c r="BB392">
        <v>-0.17395749999999999</v>
      </c>
      <c r="BC392">
        <v>-0.2168302</v>
      </c>
      <c r="BD392">
        <v>-0.16129640000000001</v>
      </c>
      <c r="BE392">
        <v>-0.14426149999999999</v>
      </c>
      <c r="BF392">
        <v>-0.18074409999999999</v>
      </c>
      <c r="BG392">
        <v>-0.15620400000000001</v>
      </c>
      <c r="BH392">
        <v>-4.9282899999999998E-2</v>
      </c>
      <c r="BI392">
        <v>-4.0069800000000003E-2</v>
      </c>
      <c r="BJ392">
        <v>-7.4400400000000005E-2</v>
      </c>
      <c r="BK392">
        <v>-0.1095546</v>
      </c>
      <c r="BL392">
        <v>-2.90896E-2</v>
      </c>
      <c r="BM392">
        <v>-4.4807899999999998E-2</v>
      </c>
      <c r="BN392">
        <v>7.1585300000000004E-2</v>
      </c>
      <c r="BO392">
        <v>0.1401568</v>
      </c>
      <c r="BP392">
        <v>0.18756020000000001</v>
      </c>
      <c r="BQ392">
        <v>0.25691449999999999</v>
      </c>
      <c r="BR392">
        <v>0.2263695</v>
      </c>
      <c r="BS392">
        <v>0.14917169999999999</v>
      </c>
      <c r="BT392">
        <v>4.8139800000000003E-2</v>
      </c>
      <c r="BU392">
        <v>-4.5346499999999998E-2</v>
      </c>
      <c r="BV392">
        <v>-0.10731830000000001</v>
      </c>
      <c r="BW392">
        <v>-0.1074103</v>
      </c>
      <c r="BX392">
        <v>-0.1877846</v>
      </c>
      <c r="BY392">
        <v>-0.1512047</v>
      </c>
      <c r="BZ392">
        <v>-9.57451E-2</v>
      </c>
      <c r="CA392">
        <v>-0.15931819999999999</v>
      </c>
      <c r="CB392">
        <v>-0.1156663</v>
      </c>
      <c r="CC392">
        <v>-0.1035485</v>
      </c>
      <c r="CD392">
        <v>-0.13938049999999999</v>
      </c>
      <c r="CE392">
        <v>-0.1157149</v>
      </c>
      <c r="CF392">
        <v>-9.3206999999999995E-3</v>
      </c>
      <c r="CG392">
        <v>-3.6140999999999999E-3</v>
      </c>
      <c r="CH392">
        <v>-3.2121400000000001E-2</v>
      </c>
      <c r="CI392">
        <v>-5.3888699999999998E-2</v>
      </c>
      <c r="CJ392">
        <v>3.8580400000000001E-2</v>
      </c>
      <c r="CK392">
        <v>3.2394300000000001E-2</v>
      </c>
      <c r="CL392">
        <v>0.14990870000000001</v>
      </c>
      <c r="CM392">
        <v>0.2148185</v>
      </c>
      <c r="CN392">
        <v>0.26071830000000001</v>
      </c>
      <c r="CO392">
        <v>0.32607760000000002</v>
      </c>
      <c r="CP392">
        <v>0.28411500000000001</v>
      </c>
      <c r="CQ392">
        <v>0.20438500000000001</v>
      </c>
      <c r="CR392">
        <v>0.10516540000000001</v>
      </c>
      <c r="CS392">
        <v>7.8442000000000008E-3</v>
      </c>
      <c r="CT392">
        <v>-5.2605399999999997E-2</v>
      </c>
      <c r="CU392">
        <v>-5.2823200000000001E-2</v>
      </c>
      <c r="CV392">
        <v>-0.13461049999999999</v>
      </c>
      <c r="CW392">
        <v>-0.1018423</v>
      </c>
      <c r="CX392">
        <v>-4.1575599999999997E-2</v>
      </c>
      <c r="CY392">
        <v>-0.1018062</v>
      </c>
      <c r="CZ392">
        <v>-7.0036100000000004E-2</v>
      </c>
      <c r="DA392">
        <v>-6.28354E-2</v>
      </c>
      <c r="DB392">
        <v>-9.8016900000000004E-2</v>
      </c>
      <c r="DC392">
        <v>-7.5225899999999998E-2</v>
      </c>
      <c r="DD392">
        <v>3.0641600000000001E-2</v>
      </c>
      <c r="DE392">
        <v>3.2841599999999999E-2</v>
      </c>
      <c r="DF392">
        <v>1.0157599999999999E-2</v>
      </c>
      <c r="DG392">
        <v>1.7771E-3</v>
      </c>
      <c r="DH392">
        <v>0.10625030000000001</v>
      </c>
      <c r="DI392">
        <v>0.1095965</v>
      </c>
      <c r="DJ392">
        <v>0.22823199999999999</v>
      </c>
      <c r="DK392">
        <v>0.28948020000000002</v>
      </c>
      <c r="DL392">
        <v>0.33387650000000002</v>
      </c>
      <c r="DM392">
        <v>0.3952408</v>
      </c>
      <c r="DN392">
        <v>0.34186050000000001</v>
      </c>
      <c r="DO392">
        <v>0.25959840000000001</v>
      </c>
      <c r="DP392">
        <v>0.1621909</v>
      </c>
      <c r="DQ392">
        <v>6.1034900000000003E-2</v>
      </c>
      <c r="DR392">
        <v>2.1075E-3</v>
      </c>
      <c r="DS392">
        <v>1.7639000000000001E-3</v>
      </c>
      <c r="DT392">
        <v>-8.1436499999999995E-2</v>
      </c>
      <c r="DU392">
        <v>-5.24798E-2</v>
      </c>
      <c r="DV392">
        <v>1.2593999999999999E-2</v>
      </c>
      <c r="DW392">
        <v>-1.8768099999999999E-2</v>
      </c>
      <c r="DX392">
        <v>-4.1533999999999998E-3</v>
      </c>
      <c r="DY392">
        <v>-4.0523E-3</v>
      </c>
      <c r="DZ392">
        <v>-3.8294500000000002E-2</v>
      </c>
      <c r="EA392">
        <v>-1.6766099999999999E-2</v>
      </c>
      <c r="EB392">
        <v>8.8340699999999994E-2</v>
      </c>
      <c r="EC392">
        <v>8.5477899999999996E-2</v>
      </c>
      <c r="ED392">
        <v>7.1201799999999996E-2</v>
      </c>
      <c r="EE392">
        <v>8.2149700000000006E-2</v>
      </c>
      <c r="EF392">
        <v>0.2039551</v>
      </c>
      <c r="EG392">
        <v>0.22106410000000001</v>
      </c>
      <c r="EH392">
        <v>0.34131840000000002</v>
      </c>
      <c r="EI392">
        <v>0.39727980000000002</v>
      </c>
      <c r="EJ392">
        <v>0.43950529999999999</v>
      </c>
      <c r="EK392">
        <v>0.49510140000000002</v>
      </c>
      <c r="EL392">
        <v>0.4252359</v>
      </c>
      <c r="EM392">
        <v>0.3393178</v>
      </c>
      <c r="EN392">
        <v>0.24452670000000001</v>
      </c>
      <c r="EO392">
        <v>0.13783380000000001</v>
      </c>
      <c r="EP392">
        <v>8.1104200000000001E-2</v>
      </c>
      <c r="EQ392">
        <v>8.0578899999999995E-2</v>
      </c>
      <c r="ER392">
        <v>-4.6614999999999998E-3</v>
      </c>
      <c r="ES392">
        <v>1.8791700000000001E-2</v>
      </c>
      <c r="ET392">
        <v>9.0806300000000006E-2</v>
      </c>
      <c r="EU392">
        <v>58.370269999999998</v>
      </c>
      <c r="EV392">
        <v>57.660589999999999</v>
      </c>
      <c r="EW392">
        <v>57.210380000000001</v>
      </c>
      <c r="EX392">
        <v>56.736319999999999</v>
      </c>
      <c r="EY392">
        <v>56.112200000000001</v>
      </c>
      <c r="EZ392">
        <v>56.140250000000002</v>
      </c>
      <c r="FA392">
        <v>55.423560000000002</v>
      </c>
      <c r="FB392">
        <v>55.286110000000001</v>
      </c>
      <c r="FC392">
        <v>58.833100000000002</v>
      </c>
      <c r="FD392">
        <v>65.023840000000007</v>
      </c>
      <c r="FE392">
        <v>70.015429999999995</v>
      </c>
      <c r="FF392">
        <v>74.12482</v>
      </c>
      <c r="FG392">
        <v>76.359049999999996</v>
      </c>
      <c r="FH392">
        <v>77.02525</v>
      </c>
      <c r="FI392">
        <v>77.539969999999997</v>
      </c>
      <c r="FJ392">
        <v>76.513319999999993</v>
      </c>
      <c r="FK392">
        <v>75.107990000000001</v>
      </c>
      <c r="FL392">
        <v>73.039270000000002</v>
      </c>
      <c r="FM392">
        <v>69.164090000000002</v>
      </c>
      <c r="FN392">
        <v>64.971950000000007</v>
      </c>
      <c r="FO392">
        <v>62.762970000000003</v>
      </c>
      <c r="FP392">
        <v>61.136040000000001</v>
      </c>
      <c r="FQ392">
        <v>59.576439999999998</v>
      </c>
      <c r="FR392">
        <v>58.921460000000003</v>
      </c>
      <c r="FS392">
        <v>1.647699</v>
      </c>
      <c r="FT392">
        <v>7.3012400000000005E-2</v>
      </c>
      <c r="FU392">
        <v>0.1078911</v>
      </c>
      <c r="FV392">
        <v>7.5908100000000006E-2</v>
      </c>
    </row>
    <row r="393" spans="1:178" x14ac:dyDescent="0.3">
      <c r="A393" t="s">
        <v>226</v>
      </c>
      <c r="B393" t="s">
        <v>199</v>
      </c>
      <c r="C393" t="s">
        <v>269</v>
      </c>
      <c r="D393" s="32" t="s">
        <v>240</v>
      </c>
      <c r="E393" t="s">
        <v>220</v>
      </c>
      <c r="F393">
        <v>256</v>
      </c>
      <c r="G393">
        <v>0.95836160000000004</v>
      </c>
      <c r="H393">
        <v>0.88292210000000004</v>
      </c>
      <c r="I393">
        <v>0.82586420000000005</v>
      </c>
      <c r="J393">
        <v>0.83414509999999997</v>
      </c>
      <c r="K393">
        <v>0.81881280000000001</v>
      </c>
      <c r="L393">
        <v>0.95291570000000003</v>
      </c>
      <c r="M393">
        <v>1.076986</v>
      </c>
      <c r="N393">
        <v>0.99708739999999996</v>
      </c>
      <c r="O393">
        <v>0.55302859999999998</v>
      </c>
      <c r="P393">
        <v>-8.6121100000000006E-2</v>
      </c>
      <c r="Q393">
        <v>-0.97436089999999997</v>
      </c>
      <c r="R393">
        <v>-1.4228019999999999</v>
      </c>
      <c r="S393">
        <v>-1.5958829999999999</v>
      </c>
      <c r="T393">
        <v>-1.622692</v>
      </c>
      <c r="U393">
        <v>-1.0222180000000001</v>
      </c>
      <c r="V393">
        <v>-0.39716059999999997</v>
      </c>
      <c r="W393">
        <v>0.4349847</v>
      </c>
      <c r="X393">
        <v>1.3054060000000001</v>
      </c>
      <c r="Y393">
        <v>1.8080639999999999</v>
      </c>
      <c r="Z393">
        <v>1.814894</v>
      </c>
      <c r="AA393">
        <v>1.839995</v>
      </c>
      <c r="AB393">
        <v>1.5758859999999999</v>
      </c>
      <c r="AC393">
        <v>1.3853420000000001</v>
      </c>
      <c r="AD393">
        <v>1.162209</v>
      </c>
      <c r="AE393">
        <v>-0.2043644</v>
      </c>
      <c r="AF393">
        <v>-0.11046019999999999</v>
      </c>
      <c r="AG393">
        <v>-1.9643600000000001E-2</v>
      </c>
      <c r="AH393">
        <v>-7.8417999999999995E-3</v>
      </c>
      <c r="AI393">
        <v>-2.6308999999999999E-2</v>
      </c>
      <c r="AJ393">
        <v>-1.6994E-3</v>
      </c>
      <c r="AK393">
        <v>-1.3734100000000001E-2</v>
      </c>
      <c r="AL393">
        <v>7.6243500000000006E-2</v>
      </c>
      <c r="AM393">
        <v>0.15185399999999999</v>
      </c>
      <c r="AN393">
        <v>0.18782199999999999</v>
      </c>
      <c r="AO393">
        <v>8.0341899999999994E-2</v>
      </c>
      <c r="AP393">
        <v>0.21714249999999999</v>
      </c>
      <c r="AQ393">
        <v>0.20424139999999999</v>
      </c>
      <c r="AR393">
        <v>0.1055643</v>
      </c>
      <c r="AS393">
        <v>0.17574400000000001</v>
      </c>
      <c r="AT393">
        <v>0.2290604</v>
      </c>
      <c r="AU393">
        <v>0.21043690000000001</v>
      </c>
      <c r="AV393">
        <v>8.3532599999999999E-2</v>
      </c>
      <c r="AW393">
        <v>6.5302600000000002E-2</v>
      </c>
      <c r="AX393">
        <v>-8.00395E-2</v>
      </c>
      <c r="AY393">
        <v>2.0599599999999999E-2</v>
      </c>
      <c r="AZ393">
        <v>-0.169936</v>
      </c>
      <c r="BA393">
        <v>-0.10474700000000001</v>
      </c>
      <c r="BB393">
        <v>-8.6634799999999998E-2</v>
      </c>
      <c r="BC393">
        <v>-9.5038399999999995E-2</v>
      </c>
      <c r="BD393">
        <v>-3.3808199999999997E-2</v>
      </c>
      <c r="BE393">
        <v>4.82034E-2</v>
      </c>
      <c r="BF393">
        <v>6.11786E-2</v>
      </c>
      <c r="BG393">
        <v>4.3814400000000003E-2</v>
      </c>
      <c r="BH393">
        <v>9.9928699999999995E-2</v>
      </c>
      <c r="BI393">
        <v>7.6195600000000002E-2</v>
      </c>
      <c r="BJ393">
        <v>0.16594130000000001</v>
      </c>
      <c r="BK393">
        <v>0.2593858</v>
      </c>
      <c r="BL393">
        <v>0.33092529999999998</v>
      </c>
      <c r="BM393">
        <v>0.22062029999999999</v>
      </c>
      <c r="BN393">
        <v>0.35482730000000001</v>
      </c>
      <c r="BO393">
        <v>0.34297030000000001</v>
      </c>
      <c r="BP393">
        <v>0.24713070000000001</v>
      </c>
      <c r="BQ393">
        <v>0.32129449999999998</v>
      </c>
      <c r="BR393">
        <v>0.3516862</v>
      </c>
      <c r="BS393">
        <v>0.3181795</v>
      </c>
      <c r="BT393">
        <v>0.2122357</v>
      </c>
      <c r="BU393">
        <v>0.17712729999999999</v>
      </c>
      <c r="BV393">
        <v>5.6882500000000003E-2</v>
      </c>
      <c r="BW393">
        <v>0.15207699999999999</v>
      </c>
      <c r="BX393">
        <v>-3.3463100000000003E-2</v>
      </c>
      <c r="BY393">
        <v>6.3442000000000004E-3</v>
      </c>
      <c r="BZ393">
        <v>5.3654000000000002E-3</v>
      </c>
      <c r="CA393">
        <v>-1.93195E-2</v>
      </c>
      <c r="CB393">
        <v>1.9280800000000001E-2</v>
      </c>
      <c r="CC393">
        <v>9.5193899999999998E-2</v>
      </c>
      <c r="CD393">
        <v>0.108982</v>
      </c>
      <c r="CE393">
        <v>9.2381699999999997E-2</v>
      </c>
      <c r="CF393">
        <v>0.1703161</v>
      </c>
      <c r="CG393">
        <v>0.13848070000000001</v>
      </c>
      <c r="CH393">
        <v>0.22806570000000001</v>
      </c>
      <c r="CI393">
        <v>0.33386199999999999</v>
      </c>
      <c r="CJ393">
        <v>0.43003829999999998</v>
      </c>
      <c r="CK393">
        <v>0.31777670000000002</v>
      </c>
      <c r="CL393">
        <v>0.45018740000000002</v>
      </c>
      <c r="CM393">
        <v>0.43905339999999998</v>
      </c>
      <c r="CN393">
        <v>0.34517920000000002</v>
      </c>
      <c r="CO393">
        <v>0.42210229999999999</v>
      </c>
      <c r="CP393">
        <v>0.43661650000000002</v>
      </c>
      <c r="CQ393">
        <v>0.39280169999999998</v>
      </c>
      <c r="CR393">
        <v>0.30137520000000001</v>
      </c>
      <c r="CS393">
        <v>0.25457669999999999</v>
      </c>
      <c r="CT393">
        <v>0.1517143</v>
      </c>
      <c r="CU393">
        <v>0.24313779999999999</v>
      </c>
      <c r="CV393">
        <v>6.1057699999999999E-2</v>
      </c>
      <c r="CW393">
        <v>8.3285600000000001E-2</v>
      </c>
      <c r="CX393">
        <v>6.9084400000000004E-2</v>
      </c>
      <c r="CY393">
        <v>5.6399299999999999E-2</v>
      </c>
      <c r="CZ393" s="74">
        <v>7.2369699999999995E-2</v>
      </c>
      <c r="DA393">
        <v>0.14218449999999999</v>
      </c>
      <c r="DB393">
        <v>0.15678539999999999</v>
      </c>
      <c r="DC393">
        <v>0.14094889999999999</v>
      </c>
      <c r="DD393">
        <v>0.24070349999999999</v>
      </c>
      <c r="DE393">
        <v>0.20076569999999999</v>
      </c>
      <c r="DF393">
        <v>0.29019010000000001</v>
      </c>
      <c r="DG393">
        <v>0.40833819999999998</v>
      </c>
      <c r="DH393">
        <v>0.52915129999999999</v>
      </c>
      <c r="DI393">
        <v>0.4149331</v>
      </c>
      <c r="DJ393">
        <v>0.54554749999999996</v>
      </c>
      <c r="DK393">
        <v>0.53513659999999996</v>
      </c>
      <c r="DL393">
        <v>0.4432277</v>
      </c>
      <c r="DM393">
        <v>0.52291019999999999</v>
      </c>
      <c r="DN393">
        <v>0.52154679999999998</v>
      </c>
      <c r="DO393">
        <v>0.4674239</v>
      </c>
      <c r="DP393">
        <v>0.39051459999999999</v>
      </c>
      <c r="DQ393">
        <v>0.33202609999999999</v>
      </c>
      <c r="DR393">
        <v>0.24654609999999999</v>
      </c>
      <c r="DS393">
        <v>0.33419870000000002</v>
      </c>
      <c r="DT393">
        <v>0.15557840000000001</v>
      </c>
      <c r="DU393">
        <v>0.16022700000000001</v>
      </c>
      <c r="DV393">
        <v>0.13280339999999999</v>
      </c>
      <c r="DW393">
        <v>0.16572539999999999</v>
      </c>
      <c r="DX393">
        <v>0.14902170000000001</v>
      </c>
      <c r="DY393">
        <v>0.21003140000000001</v>
      </c>
      <c r="DZ393">
        <v>0.2258059</v>
      </c>
      <c r="EA393">
        <v>0.21107229999999999</v>
      </c>
      <c r="EB393">
        <v>0.34233160000000001</v>
      </c>
      <c r="EC393">
        <v>0.2906955</v>
      </c>
      <c r="ED393">
        <v>0.3798878</v>
      </c>
      <c r="EE393">
        <v>0.51587000000000005</v>
      </c>
      <c r="EF393">
        <v>0.67225469999999998</v>
      </c>
      <c r="EG393">
        <v>0.55521149999999997</v>
      </c>
      <c r="EH393">
        <v>0.68323239999999996</v>
      </c>
      <c r="EI393">
        <v>0.67386539999999995</v>
      </c>
      <c r="EJ393">
        <v>0.58479409999999998</v>
      </c>
      <c r="EK393">
        <v>0.66846070000000002</v>
      </c>
      <c r="EL393">
        <v>0.64417270000000004</v>
      </c>
      <c r="EM393">
        <v>0.57516659999999997</v>
      </c>
      <c r="EN393">
        <v>0.5192177</v>
      </c>
      <c r="EO393">
        <v>0.44385079999999999</v>
      </c>
      <c r="EP393">
        <v>0.38346819999999998</v>
      </c>
      <c r="EQ393">
        <v>0.46567609999999998</v>
      </c>
      <c r="ER393">
        <v>0.29205140000000002</v>
      </c>
      <c r="ES393">
        <v>0.27131810000000001</v>
      </c>
      <c r="ET393">
        <v>0.22480359999999999</v>
      </c>
      <c r="EU393">
        <v>62.260869999999997</v>
      </c>
      <c r="EV393">
        <v>62.217390000000002</v>
      </c>
      <c r="EW393">
        <v>61.260869999999997</v>
      </c>
      <c r="EX393">
        <v>61</v>
      </c>
      <c r="EY393">
        <v>60.695650000000001</v>
      </c>
      <c r="EZ393">
        <v>61.043480000000002</v>
      </c>
      <c r="FA393">
        <v>60.086959999999998</v>
      </c>
      <c r="FB393">
        <v>59.86956</v>
      </c>
      <c r="FC393">
        <v>62.217390000000002</v>
      </c>
      <c r="FD393">
        <v>65.956519999999998</v>
      </c>
      <c r="FE393">
        <v>69.695660000000004</v>
      </c>
      <c r="FF393">
        <v>73.565219999999997</v>
      </c>
      <c r="FG393">
        <v>75.826089999999994</v>
      </c>
      <c r="FH393">
        <v>75.826089999999994</v>
      </c>
      <c r="FI393">
        <v>75.434780000000003</v>
      </c>
      <c r="FJ393">
        <v>74.434780000000003</v>
      </c>
      <c r="FK393">
        <v>73.695660000000004</v>
      </c>
      <c r="FL393">
        <v>72</v>
      </c>
      <c r="FM393">
        <v>69.217389999999995</v>
      </c>
      <c r="FN393">
        <v>66.304339999999996</v>
      </c>
      <c r="FO393">
        <v>65.347819999999999</v>
      </c>
      <c r="FP393">
        <v>64.173910000000006</v>
      </c>
      <c r="FQ393">
        <v>63.173909999999999</v>
      </c>
      <c r="FR393">
        <v>62.652169999999998</v>
      </c>
      <c r="FS393">
        <v>2.4341970000000002</v>
      </c>
      <c r="FT393">
        <v>0.1185161</v>
      </c>
      <c r="FU393">
        <v>0.15325749999999999</v>
      </c>
      <c r="FV393">
        <v>9.8680599999999993E-2</v>
      </c>
    </row>
    <row r="394" spans="1:178" x14ac:dyDescent="0.3">
      <c r="A394" t="s">
        <v>226</v>
      </c>
      <c r="B394" t="s">
        <v>199</v>
      </c>
      <c r="C394" t="s">
        <v>269</v>
      </c>
      <c r="D394" s="32" t="s">
        <v>240</v>
      </c>
      <c r="E394" t="s">
        <v>221</v>
      </c>
      <c r="F394">
        <v>274</v>
      </c>
      <c r="G394">
        <v>0.68935950000000001</v>
      </c>
      <c r="H394">
        <v>0.67975660000000004</v>
      </c>
      <c r="I394">
        <v>0.63742929999999998</v>
      </c>
      <c r="J394">
        <v>0.5419619</v>
      </c>
      <c r="K394">
        <v>0.65914819999999996</v>
      </c>
      <c r="L394">
        <v>0.79523790000000005</v>
      </c>
      <c r="M394">
        <v>0.95337079999999996</v>
      </c>
      <c r="N394">
        <v>0.77245200000000003</v>
      </c>
      <c r="O394">
        <v>0.15676399999999999</v>
      </c>
      <c r="P394">
        <v>-0.47625980000000001</v>
      </c>
      <c r="Q394">
        <v>-1.1240110000000001</v>
      </c>
      <c r="R394">
        <v>-1.5591619999999999</v>
      </c>
      <c r="S394">
        <v>-1.5005850000000001</v>
      </c>
      <c r="T394">
        <v>-1.2723819999999999</v>
      </c>
      <c r="U394">
        <v>-0.71311230000000003</v>
      </c>
      <c r="V394">
        <v>-9.3034099999999995E-2</v>
      </c>
      <c r="W394">
        <v>0.75052169999999996</v>
      </c>
      <c r="X394">
        <v>1.4080280000000001</v>
      </c>
      <c r="Y394">
        <v>1.6099779999999999</v>
      </c>
      <c r="Z394">
        <v>1.5308930000000001</v>
      </c>
      <c r="AA394">
        <v>1.405036</v>
      </c>
      <c r="AB394">
        <v>1.2782199999999999</v>
      </c>
      <c r="AC394">
        <v>1.0275209999999999</v>
      </c>
      <c r="AD394">
        <v>0.93873130000000005</v>
      </c>
      <c r="AE394">
        <v>-0.44333509999999998</v>
      </c>
      <c r="AF394">
        <v>-0.36415960000000003</v>
      </c>
      <c r="AG394">
        <v>-0.37449169999999998</v>
      </c>
      <c r="AH394">
        <v>-0.4429072</v>
      </c>
      <c r="AI394">
        <v>-0.39045930000000001</v>
      </c>
      <c r="AJ394">
        <v>-0.23928940000000001</v>
      </c>
      <c r="AK394">
        <v>-0.20165549999999999</v>
      </c>
      <c r="AL394">
        <v>-0.33219359999999998</v>
      </c>
      <c r="AM394">
        <v>-0.47747050000000002</v>
      </c>
      <c r="AN394">
        <v>-0.42223559999999999</v>
      </c>
      <c r="AO394">
        <v>-0.41452339999999999</v>
      </c>
      <c r="AP394">
        <v>-0.31050070000000002</v>
      </c>
      <c r="AQ394">
        <v>-0.18128169999999999</v>
      </c>
      <c r="AR394">
        <v>-3.92133E-2</v>
      </c>
      <c r="AS394">
        <v>4.0557099999999999E-2</v>
      </c>
      <c r="AT394">
        <v>4.4969999999999998E-4</v>
      </c>
      <c r="AU394">
        <v>-9.7921400000000006E-2</v>
      </c>
      <c r="AV394">
        <v>-0.18958230000000001</v>
      </c>
      <c r="AW394">
        <v>-0.31972420000000001</v>
      </c>
      <c r="AX394">
        <v>-0.34350229999999998</v>
      </c>
      <c r="AY394">
        <v>-0.4020011</v>
      </c>
      <c r="AZ394">
        <v>-0.4109989</v>
      </c>
      <c r="BA394">
        <v>-0.3760558</v>
      </c>
      <c r="BB394">
        <v>-0.30653279999999999</v>
      </c>
      <c r="BC394">
        <v>-0.32724530000000002</v>
      </c>
      <c r="BD394">
        <v>-0.2682292</v>
      </c>
      <c r="BE394">
        <v>-0.2897344</v>
      </c>
      <c r="BF394">
        <v>-0.35739169999999998</v>
      </c>
      <c r="BG394">
        <v>-0.3067782</v>
      </c>
      <c r="BH394">
        <v>-0.17059489999999999</v>
      </c>
      <c r="BI394">
        <v>-0.13767850000000001</v>
      </c>
      <c r="BJ394">
        <v>-0.2526101</v>
      </c>
      <c r="BK394">
        <v>-0.37074249999999997</v>
      </c>
      <c r="BL394">
        <v>-0.29492259999999998</v>
      </c>
      <c r="BM394">
        <v>-0.25657489999999999</v>
      </c>
      <c r="BN394">
        <v>-0.1490658</v>
      </c>
      <c r="BO394">
        <v>-2.9132600000000002E-2</v>
      </c>
      <c r="BP394">
        <v>0.10869180000000001</v>
      </c>
      <c r="BQ394">
        <v>0.1755594</v>
      </c>
      <c r="BR394">
        <v>0.1119158</v>
      </c>
      <c r="BS394">
        <v>1.1864299999999999E-2</v>
      </c>
      <c r="BT394">
        <v>-8.5371900000000001E-2</v>
      </c>
      <c r="BU394">
        <v>-0.21752270000000001</v>
      </c>
      <c r="BV394">
        <v>-0.2483301</v>
      </c>
      <c r="BW394">
        <v>-0.30688349999999998</v>
      </c>
      <c r="BX394">
        <v>-0.32109149999999997</v>
      </c>
      <c r="BY394">
        <v>-0.28371610000000003</v>
      </c>
      <c r="BZ394">
        <v>-0.1927442</v>
      </c>
      <c r="CA394">
        <v>-0.2468418</v>
      </c>
      <c r="CB394">
        <v>-0.2017881</v>
      </c>
      <c r="CC394">
        <v>-0.23103180000000001</v>
      </c>
      <c r="CD394">
        <v>-0.29816399999999998</v>
      </c>
      <c r="CE394">
        <v>-0.24882099999999999</v>
      </c>
      <c r="CF394">
        <v>-0.1230173</v>
      </c>
      <c r="CG394">
        <v>-9.3368300000000001E-2</v>
      </c>
      <c r="CH394">
        <v>-0.19749079999999999</v>
      </c>
      <c r="CI394">
        <v>-0.296823</v>
      </c>
      <c r="CJ394">
        <v>-0.20674609999999999</v>
      </c>
      <c r="CK394">
        <v>-0.14718029999999999</v>
      </c>
      <c r="CL394">
        <v>-3.7256499999999998E-2</v>
      </c>
      <c r="CM394">
        <v>7.6245400000000005E-2</v>
      </c>
      <c r="CN394">
        <v>0.2111305</v>
      </c>
      <c r="CO394">
        <v>0.26906160000000001</v>
      </c>
      <c r="CP394">
        <v>0.1891169</v>
      </c>
      <c r="CQ394">
        <v>8.7901499999999994E-2</v>
      </c>
      <c r="CR394">
        <v>-1.3195999999999999E-2</v>
      </c>
      <c r="CS394">
        <v>-0.14673829999999999</v>
      </c>
      <c r="CT394">
        <v>-0.1824141</v>
      </c>
      <c r="CU394">
        <v>-0.24100530000000001</v>
      </c>
      <c r="CV394">
        <v>-0.258822</v>
      </c>
      <c r="CW394">
        <v>-0.21976200000000001</v>
      </c>
      <c r="CX394">
        <v>-0.1139346</v>
      </c>
      <c r="CY394">
        <v>-0.16643839999999999</v>
      </c>
      <c r="CZ394">
        <v>-0.13534689999999999</v>
      </c>
      <c r="DA394">
        <v>-0.17232910000000001</v>
      </c>
      <c r="DB394">
        <v>-0.23893619999999999</v>
      </c>
      <c r="DC394">
        <v>-0.1908637</v>
      </c>
      <c r="DD394">
        <v>-7.5439599999999996E-2</v>
      </c>
      <c r="DE394">
        <v>-4.9057999999999997E-2</v>
      </c>
      <c r="DF394">
        <v>-0.14237150000000001</v>
      </c>
      <c r="DG394">
        <v>-0.22290360000000001</v>
      </c>
      <c r="DH394">
        <v>-0.11856949999999999</v>
      </c>
      <c r="DI394">
        <v>-3.7785600000000003E-2</v>
      </c>
      <c r="DJ394">
        <v>7.4552900000000005E-2</v>
      </c>
      <c r="DK394">
        <v>0.18162339999999999</v>
      </c>
      <c r="DL394">
        <v>0.31356919999999999</v>
      </c>
      <c r="DM394">
        <v>0.36256379999999999</v>
      </c>
      <c r="DN394">
        <v>0.266318</v>
      </c>
      <c r="DO394">
        <v>0.1639388</v>
      </c>
      <c r="DP394">
        <v>5.8979900000000002E-2</v>
      </c>
      <c r="DQ394">
        <v>-7.5953800000000002E-2</v>
      </c>
      <c r="DR394">
        <v>-0.116498</v>
      </c>
      <c r="DS394">
        <v>-0.17512710000000001</v>
      </c>
      <c r="DT394">
        <v>-0.19655239999999999</v>
      </c>
      <c r="DU394">
        <v>-0.1558078</v>
      </c>
      <c r="DV394">
        <v>-3.5125000000000003E-2</v>
      </c>
      <c r="DW394">
        <v>-5.0348499999999997E-2</v>
      </c>
      <c r="DX394">
        <v>-3.94165E-2</v>
      </c>
      <c r="DY394">
        <v>-8.7571899999999994E-2</v>
      </c>
      <c r="DZ394">
        <v>-0.15342069999999999</v>
      </c>
      <c r="EA394">
        <v>-0.1071826</v>
      </c>
      <c r="EB394">
        <v>-6.7451000000000004E-3</v>
      </c>
      <c r="EC394">
        <v>1.4918900000000001E-2</v>
      </c>
      <c r="ED394">
        <v>-6.2787999999999997E-2</v>
      </c>
      <c r="EE394">
        <v>-0.1161756</v>
      </c>
      <c r="EF394">
        <v>8.7434000000000001E-3</v>
      </c>
      <c r="EG394">
        <v>0.1201628</v>
      </c>
      <c r="EH394">
        <v>0.2359878</v>
      </c>
      <c r="EI394">
        <v>0.33377250000000003</v>
      </c>
      <c r="EJ394">
        <v>0.4614743</v>
      </c>
      <c r="EK394">
        <v>0.49756620000000001</v>
      </c>
      <c r="EL394">
        <v>0.37778420000000001</v>
      </c>
      <c r="EM394">
        <v>0.27372449999999998</v>
      </c>
      <c r="EN394">
        <v>0.16319030000000001</v>
      </c>
      <c r="EO394">
        <v>2.6247699999999999E-2</v>
      </c>
      <c r="EP394">
        <v>-2.1325799999999999E-2</v>
      </c>
      <c r="EQ394">
        <v>-8.0009499999999997E-2</v>
      </c>
      <c r="ER394">
        <v>-0.106645</v>
      </c>
      <c r="ES394">
        <v>-6.3468200000000002E-2</v>
      </c>
      <c r="ET394">
        <v>7.8663499999999997E-2</v>
      </c>
      <c r="EU394">
        <v>55.913040000000002</v>
      </c>
      <c r="EV394">
        <v>54.782609999999998</v>
      </c>
      <c r="EW394">
        <v>54.652169999999998</v>
      </c>
      <c r="EX394">
        <v>54.043480000000002</v>
      </c>
      <c r="EY394">
        <v>53.217390000000002</v>
      </c>
      <c r="EZ394">
        <v>53.043480000000002</v>
      </c>
      <c r="FA394">
        <v>52.478259999999999</v>
      </c>
      <c r="FB394">
        <v>52.391300000000001</v>
      </c>
      <c r="FC394">
        <v>56.695650000000001</v>
      </c>
      <c r="FD394">
        <v>64.434780000000003</v>
      </c>
      <c r="FE394">
        <v>70.217389999999995</v>
      </c>
      <c r="FF394">
        <v>74.478260000000006</v>
      </c>
      <c r="FG394">
        <v>76.695660000000004</v>
      </c>
      <c r="FH394">
        <v>77.782610000000005</v>
      </c>
      <c r="FI394">
        <v>78.869569999999996</v>
      </c>
      <c r="FJ394">
        <v>77.826089999999994</v>
      </c>
      <c r="FK394">
        <v>76</v>
      </c>
      <c r="FL394">
        <v>73.695660000000004</v>
      </c>
      <c r="FM394">
        <v>69.130430000000004</v>
      </c>
      <c r="FN394">
        <v>64.130430000000004</v>
      </c>
      <c r="FO394">
        <v>61.13044</v>
      </c>
      <c r="FP394">
        <v>59.217390000000002</v>
      </c>
      <c r="FQ394">
        <v>57.304349999999999</v>
      </c>
      <c r="FR394">
        <v>56.565219999999997</v>
      </c>
      <c r="FS394">
        <v>2.145769</v>
      </c>
      <c r="FT394">
        <v>8.8062100000000004E-2</v>
      </c>
      <c r="FU394">
        <v>0.145452</v>
      </c>
      <c r="FV394">
        <v>0.1063089</v>
      </c>
    </row>
    <row r="395" spans="1:178" x14ac:dyDescent="0.3">
      <c r="A395" t="s">
        <v>226</v>
      </c>
      <c r="B395" t="s">
        <v>199</v>
      </c>
      <c r="C395" t="s">
        <v>269</v>
      </c>
      <c r="D395" s="32" t="s">
        <v>241</v>
      </c>
      <c r="E395" t="s">
        <v>219</v>
      </c>
      <c r="F395">
        <v>623</v>
      </c>
      <c r="G395">
        <v>1.1212500000000001</v>
      </c>
      <c r="H395">
        <v>1.046527</v>
      </c>
      <c r="I395">
        <v>0.9209638</v>
      </c>
      <c r="J395">
        <v>0.85182530000000001</v>
      </c>
      <c r="K395">
        <v>0.84600169999999997</v>
      </c>
      <c r="L395">
        <v>0.93902030000000003</v>
      </c>
      <c r="M395">
        <v>1.0357940000000001</v>
      </c>
      <c r="N395">
        <v>0.78043620000000002</v>
      </c>
      <c r="O395">
        <v>0.2032272</v>
      </c>
      <c r="P395">
        <v>-0.43309399999999998</v>
      </c>
      <c r="Q395">
        <v>-1.0286729999999999</v>
      </c>
      <c r="R395">
        <v>-1.1967460000000001</v>
      </c>
      <c r="S395">
        <v>-1.0984419999999999</v>
      </c>
      <c r="T395">
        <v>-0.9201956</v>
      </c>
      <c r="U395">
        <v>-0.4668639</v>
      </c>
      <c r="V395">
        <v>0.23362730000000001</v>
      </c>
      <c r="W395">
        <v>1.0196190000000001</v>
      </c>
      <c r="X395">
        <v>1.690069</v>
      </c>
      <c r="Y395">
        <v>2.110805</v>
      </c>
      <c r="Z395">
        <v>2.160812</v>
      </c>
      <c r="AA395">
        <v>2.0297499999999999</v>
      </c>
      <c r="AB395">
        <v>1.8501590000000001</v>
      </c>
      <c r="AC395">
        <v>1.617194</v>
      </c>
      <c r="AD395">
        <v>1.37094</v>
      </c>
      <c r="AE395">
        <v>-0.29986829999999998</v>
      </c>
      <c r="AF395">
        <v>-0.2271792</v>
      </c>
      <c r="AG395">
        <v>-0.20304469999999999</v>
      </c>
      <c r="AH395">
        <v>-0.2404665</v>
      </c>
      <c r="AI395">
        <v>-0.21466370000000001</v>
      </c>
      <c r="AJ395">
        <v>-0.10698199999999999</v>
      </c>
      <c r="AK395">
        <v>-9.2705999999999997E-2</v>
      </c>
      <c r="AL395">
        <v>-0.1354446</v>
      </c>
      <c r="AM395">
        <v>-0.18992719999999999</v>
      </c>
      <c r="AN395">
        <v>-0.1267943</v>
      </c>
      <c r="AO395">
        <v>-0.15627550000000001</v>
      </c>
      <c r="AP395">
        <v>-4.1501099999999999E-2</v>
      </c>
      <c r="AQ395">
        <v>3.2357200000000003E-2</v>
      </c>
      <c r="AR395">
        <v>8.1931299999999999E-2</v>
      </c>
      <c r="AS395">
        <v>0.157054</v>
      </c>
      <c r="AT395">
        <v>0.14299410000000001</v>
      </c>
      <c r="AU395">
        <v>6.9452200000000006E-2</v>
      </c>
      <c r="AV395">
        <v>-3.4195999999999997E-2</v>
      </c>
      <c r="AW395">
        <v>-0.1221453</v>
      </c>
      <c r="AX395">
        <v>-0.18631500000000001</v>
      </c>
      <c r="AY395">
        <v>-0.18622540000000001</v>
      </c>
      <c r="AZ395">
        <v>-0.2645595</v>
      </c>
      <c r="BA395">
        <v>-0.22247620000000001</v>
      </c>
      <c r="BB395">
        <v>-0.17395749999999999</v>
      </c>
      <c r="BC395">
        <v>-0.2168302</v>
      </c>
      <c r="BD395">
        <v>-0.16129640000000001</v>
      </c>
      <c r="BE395">
        <v>-0.14426149999999999</v>
      </c>
      <c r="BF395">
        <v>-0.18074409999999999</v>
      </c>
      <c r="BG395">
        <v>-0.15620390000000001</v>
      </c>
      <c r="BH395">
        <v>-4.9282899999999998E-2</v>
      </c>
      <c r="BI395">
        <v>-4.0069800000000003E-2</v>
      </c>
      <c r="BJ395">
        <v>-7.4400400000000005E-2</v>
      </c>
      <c r="BK395">
        <v>-0.1095546</v>
      </c>
      <c r="BL395">
        <v>-2.90896E-2</v>
      </c>
      <c r="BM395">
        <v>-4.4807899999999998E-2</v>
      </c>
      <c r="BN395">
        <v>7.1585300000000004E-2</v>
      </c>
      <c r="BO395">
        <v>0.1401568</v>
      </c>
      <c r="BP395">
        <v>0.18756010000000001</v>
      </c>
      <c r="BQ395">
        <v>0.25691459999999999</v>
      </c>
      <c r="BR395">
        <v>0.2263695</v>
      </c>
      <c r="BS395">
        <v>0.14917159999999999</v>
      </c>
      <c r="BT395">
        <v>4.8139800000000003E-2</v>
      </c>
      <c r="BU395">
        <v>-4.5346499999999998E-2</v>
      </c>
      <c r="BV395">
        <v>-0.10731830000000001</v>
      </c>
      <c r="BW395">
        <v>-0.1074104</v>
      </c>
      <c r="BX395">
        <v>-0.1877846</v>
      </c>
      <c r="BY395">
        <v>-0.15120459999999999</v>
      </c>
      <c r="BZ395">
        <v>-9.57451E-2</v>
      </c>
      <c r="CA395">
        <v>-0.15931819999999999</v>
      </c>
      <c r="CB395">
        <v>-0.1156663</v>
      </c>
      <c r="CC395">
        <v>-0.1035485</v>
      </c>
      <c r="CD395">
        <v>-0.13938049999999999</v>
      </c>
      <c r="CE395">
        <v>-0.11571480000000001</v>
      </c>
      <c r="CF395">
        <v>-9.3206999999999995E-3</v>
      </c>
      <c r="CG395">
        <v>-3.6140999999999999E-3</v>
      </c>
      <c r="CH395">
        <v>-3.2121400000000001E-2</v>
      </c>
      <c r="CI395">
        <v>-5.3888800000000001E-2</v>
      </c>
      <c r="CJ395">
        <v>3.8580400000000001E-2</v>
      </c>
      <c r="CK395">
        <v>3.2394300000000001E-2</v>
      </c>
      <c r="CL395">
        <v>0.14990870000000001</v>
      </c>
      <c r="CM395">
        <v>0.2148185</v>
      </c>
      <c r="CN395">
        <v>0.26071830000000001</v>
      </c>
      <c r="CO395">
        <v>0.32607770000000003</v>
      </c>
      <c r="CP395">
        <v>0.28411500000000001</v>
      </c>
      <c r="CQ395">
        <v>0.20438500000000001</v>
      </c>
      <c r="CR395">
        <v>0.10516540000000001</v>
      </c>
      <c r="CS395">
        <v>7.8442000000000008E-3</v>
      </c>
      <c r="CT395">
        <v>-5.2605399999999997E-2</v>
      </c>
      <c r="CU395">
        <v>-5.2823299999999997E-2</v>
      </c>
      <c r="CV395">
        <v>-0.13461049999999999</v>
      </c>
      <c r="CW395">
        <v>-0.10184219999999999</v>
      </c>
      <c r="CX395">
        <v>-4.1575599999999997E-2</v>
      </c>
      <c r="CY395">
        <v>-0.1018062</v>
      </c>
      <c r="CZ395">
        <v>-7.0036100000000004E-2</v>
      </c>
      <c r="DA395">
        <v>-6.28354E-2</v>
      </c>
      <c r="DB395">
        <v>-9.8016900000000004E-2</v>
      </c>
      <c r="DC395">
        <v>-7.5225799999999995E-2</v>
      </c>
      <c r="DD395">
        <v>3.0641600000000001E-2</v>
      </c>
      <c r="DE395">
        <v>3.2841599999999999E-2</v>
      </c>
      <c r="DF395">
        <v>1.0157599999999999E-2</v>
      </c>
      <c r="DG395">
        <v>1.7769999999999999E-3</v>
      </c>
      <c r="DH395">
        <v>0.10625030000000001</v>
      </c>
      <c r="DI395">
        <v>0.1095965</v>
      </c>
      <c r="DJ395">
        <v>0.22823199999999999</v>
      </c>
      <c r="DK395">
        <v>0.28948020000000002</v>
      </c>
      <c r="DL395">
        <v>0.33387650000000002</v>
      </c>
      <c r="DM395">
        <v>0.3952408</v>
      </c>
      <c r="DN395">
        <v>0.34186050000000001</v>
      </c>
      <c r="DO395">
        <v>0.25959840000000001</v>
      </c>
      <c r="DP395">
        <v>0.1621909</v>
      </c>
      <c r="DQ395">
        <v>6.1034900000000003E-2</v>
      </c>
      <c r="DR395">
        <v>2.1075E-3</v>
      </c>
      <c r="DS395">
        <v>1.7638E-3</v>
      </c>
      <c r="DT395">
        <v>-8.1436499999999995E-2</v>
      </c>
      <c r="DU395">
        <v>-5.2479699999999997E-2</v>
      </c>
      <c r="DV395">
        <v>1.2593999999999999E-2</v>
      </c>
      <c r="DW395">
        <v>-1.8768099999999999E-2</v>
      </c>
      <c r="DX395">
        <v>-4.1533999999999998E-3</v>
      </c>
      <c r="DY395">
        <v>-4.0523E-3</v>
      </c>
      <c r="DZ395">
        <v>-3.8294500000000002E-2</v>
      </c>
      <c r="EA395">
        <v>-1.6766E-2</v>
      </c>
      <c r="EB395">
        <v>8.8340699999999994E-2</v>
      </c>
      <c r="EC395">
        <v>8.5477899999999996E-2</v>
      </c>
      <c r="ED395">
        <v>7.1201799999999996E-2</v>
      </c>
      <c r="EE395">
        <v>8.2149700000000006E-2</v>
      </c>
      <c r="EF395">
        <v>0.2039551</v>
      </c>
      <c r="EG395">
        <v>0.22106410000000001</v>
      </c>
      <c r="EH395">
        <v>0.34131840000000002</v>
      </c>
      <c r="EI395">
        <v>0.39727980000000002</v>
      </c>
      <c r="EJ395">
        <v>0.43950519999999998</v>
      </c>
      <c r="EK395">
        <v>0.49510150000000003</v>
      </c>
      <c r="EL395">
        <v>0.4252359</v>
      </c>
      <c r="EM395">
        <v>0.3393177</v>
      </c>
      <c r="EN395">
        <v>0.24452670000000001</v>
      </c>
      <c r="EO395">
        <v>0.13783380000000001</v>
      </c>
      <c r="EP395">
        <v>8.1104200000000001E-2</v>
      </c>
      <c r="EQ395">
        <v>8.0578800000000006E-2</v>
      </c>
      <c r="ER395">
        <v>-4.6614999999999998E-3</v>
      </c>
      <c r="ES395">
        <v>1.8791800000000001E-2</v>
      </c>
      <c r="ET395">
        <v>9.0806300000000006E-2</v>
      </c>
      <c r="EU395">
        <v>64.129040000000003</v>
      </c>
      <c r="EV395">
        <v>63.119819999999997</v>
      </c>
      <c r="EW395">
        <v>62.176650000000002</v>
      </c>
      <c r="EX395">
        <v>61.844850000000001</v>
      </c>
      <c r="EY395">
        <v>61.084479999999999</v>
      </c>
      <c r="EZ395">
        <v>60.955449999999999</v>
      </c>
      <c r="FA395">
        <v>60.367130000000003</v>
      </c>
      <c r="FB395">
        <v>60.402459999999998</v>
      </c>
      <c r="FC395">
        <v>65.285709999999995</v>
      </c>
      <c r="FD395">
        <v>71.58372</v>
      </c>
      <c r="FE395">
        <v>76.377880000000005</v>
      </c>
      <c r="FF395">
        <v>79.522270000000006</v>
      </c>
      <c r="FG395">
        <v>81.061449999999994</v>
      </c>
      <c r="FH395">
        <v>82.102919999999997</v>
      </c>
      <c r="FI395">
        <v>82.585250000000002</v>
      </c>
      <c r="FJ395">
        <v>81.973879999999994</v>
      </c>
      <c r="FK395">
        <v>80.74194</v>
      </c>
      <c r="FL395">
        <v>79.187399999999997</v>
      </c>
      <c r="FM395">
        <v>75.886330000000001</v>
      </c>
      <c r="FN395">
        <v>71.192009999999996</v>
      </c>
      <c r="FO395">
        <v>67.900149999999996</v>
      </c>
      <c r="FP395">
        <v>66.427030000000002</v>
      </c>
      <c r="FQ395">
        <v>65.179730000000006</v>
      </c>
      <c r="FR395">
        <v>64.364050000000006</v>
      </c>
      <c r="FS395">
        <v>1.647699</v>
      </c>
      <c r="FT395">
        <v>7.3012400000000005E-2</v>
      </c>
      <c r="FU395">
        <v>0.1078911</v>
      </c>
      <c r="FV395">
        <v>7.5908100000000006E-2</v>
      </c>
    </row>
    <row r="396" spans="1:178" x14ac:dyDescent="0.3">
      <c r="A396" t="s">
        <v>226</v>
      </c>
      <c r="B396" t="s">
        <v>199</v>
      </c>
      <c r="C396" t="s">
        <v>269</v>
      </c>
      <c r="D396" s="32" t="s">
        <v>241</v>
      </c>
      <c r="E396" t="s">
        <v>220</v>
      </c>
      <c r="F396">
        <v>297</v>
      </c>
      <c r="G396">
        <v>1.2631509999999999</v>
      </c>
      <c r="H396">
        <v>1.130045</v>
      </c>
      <c r="I396">
        <v>0.98294190000000004</v>
      </c>
      <c r="J396">
        <v>0.918605</v>
      </c>
      <c r="K396">
        <v>0.90876060000000003</v>
      </c>
      <c r="L396">
        <v>1.023163</v>
      </c>
      <c r="M396">
        <v>1.0398890000000001</v>
      </c>
      <c r="N396">
        <v>0.80722240000000001</v>
      </c>
      <c r="O396">
        <v>0.37409019999999998</v>
      </c>
      <c r="P396">
        <v>-0.27443590000000001</v>
      </c>
      <c r="Q396">
        <v>-1.0561119999999999</v>
      </c>
      <c r="R396">
        <v>-1.240775</v>
      </c>
      <c r="S396">
        <v>-1.252246</v>
      </c>
      <c r="T396">
        <v>-1.1815869999999999</v>
      </c>
      <c r="U396">
        <v>-0.69617150000000005</v>
      </c>
      <c r="V396">
        <v>9.9354600000000001E-2</v>
      </c>
      <c r="W396">
        <v>0.73434929999999998</v>
      </c>
      <c r="X396">
        <v>1.4790239999999999</v>
      </c>
      <c r="Y396">
        <v>2.1221960000000002</v>
      </c>
      <c r="Z396">
        <v>2.244631</v>
      </c>
      <c r="AA396">
        <v>2.3054790000000001</v>
      </c>
      <c r="AB396">
        <v>2.052</v>
      </c>
      <c r="AC396">
        <v>1.807145</v>
      </c>
      <c r="AD396">
        <v>1.4640550000000001</v>
      </c>
      <c r="AE396">
        <v>-0.2043644</v>
      </c>
      <c r="AF396">
        <v>-0.11046019999999999</v>
      </c>
      <c r="AG396">
        <v>-1.9643600000000001E-2</v>
      </c>
      <c r="AH396">
        <v>-7.8417999999999995E-3</v>
      </c>
      <c r="AI396">
        <v>-2.6308999999999999E-2</v>
      </c>
      <c r="AJ396">
        <v>-1.6994E-3</v>
      </c>
      <c r="AK396">
        <v>-1.37342E-2</v>
      </c>
      <c r="AL396">
        <v>7.6243500000000006E-2</v>
      </c>
      <c r="AM396">
        <v>0.15185399999999999</v>
      </c>
      <c r="AN396">
        <v>0.18782199999999999</v>
      </c>
      <c r="AO396">
        <v>8.0341899999999994E-2</v>
      </c>
      <c r="AP396">
        <v>0.21714249999999999</v>
      </c>
      <c r="AQ396">
        <v>0.20424129999999999</v>
      </c>
      <c r="AR396">
        <v>0.1055643</v>
      </c>
      <c r="AS396">
        <v>0.17574409999999999</v>
      </c>
      <c r="AT396">
        <v>0.2290604</v>
      </c>
      <c r="AU396">
        <v>0.21043690000000001</v>
      </c>
      <c r="AV396">
        <v>8.3532700000000001E-2</v>
      </c>
      <c r="AW396">
        <v>6.5302600000000002E-2</v>
      </c>
      <c r="AX396">
        <v>-8.00395E-2</v>
      </c>
      <c r="AY396">
        <v>2.0599599999999999E-2</v>
      </c>
      <c r="AZ396">
        <v>-0.16993610000000001</v>
      </c>
      <c r="BA396">
        <v>-0.10474700000000001</v>
      </c>
      <c r="BB396">
        <v>-8.6634799999999998E-2</v>
      </c>
      <c r="BC396">
        <v>-9.5038399999999995E-2</v>
      </c>
      <c r="BD396">
        <v>-3.3808199999999997E-2</v>
      </c>
      <c r="BE396">
        <v>4.82034E-2</v>
      </c>
      <c r="BF396">
        <v>6.11786E-2</v>
      </c>
      <c r="BG396">
        <v>4.3814400000000003E-2</v>
      </c>
      <c r="BH396">
        <v>9.9928699999999995E-2</v>
      </c>
      <c r="BI396">
        <v>7.6195499999999999E-2</v>
      </c>
      <c r="BJ396">
        <v>0.16594130000000001</v>
      </c>
      <c r="BK396">
        <v>0.2593858</v>
      </c>
      <c r="BL396">
        <v>0.33092529999999998</v>
      </c>
      <c r="BM396">
        <v>0.22062029999999999</v>
      </c>
      <c r="BN396">
        <v>0.35482730000000001</v>
      </c>
      <c r="BO396">
        <v>0.3429701</v>
      </c>
      <c r="BP396">
        <v>0.24713070000000001</v>
      </c>
      <c r="BQ396">
        <v>0.32129449999999998</v>
      </c>
      <c r="BR396">
        <v>0.3516862</v>
      </c>
      <c r="BS396">
        <v>0.3181795</v>
      </c>
      <c r="BT396">
        <v>0.21223590000000001</v>
      </c>
      <c r="BU396">
        <v>0.17712729999999999</v>
      </c>
      <c r="BV396">
        <v>5.6882500000000003E-2</v>
      </c>
      <c r="BW396">
        <v>0.15207699999999999</v>
      </c>
      <c r="BX396">
        <v>-3.3463199999999999E-2</v>
      </c>
      <c r="BY396">
        <v>6.3442000000000004E-3</v>
      </c>
      <c r="BZ396">
        <v>5.3654000000000002E-3</v>
      </c>
      <c r="CA396">
        <v>-1.93195E-2</v>
      </c>
      <c r="CB396">
        <v>1.9280800000000001E-2</v>
      </c>
      <c r="CC396">
        <v>9.5193899999999998E-2</v>
      </c>
      <c r="CD396">
        <v>0.108982</v>
      </c>
      <c r="CE396">
        <v>9.2381699999999997E-2</v>
      </c>
      <c r="CF396">
        <v>0.1703161</v>
      </c>
      <c r="CG396">
        <v>0.13848060000000001</v>
      </c>
      <c r="CH396">
        <v>0.22806570000000001</v>
      </c>
      <c r="CI396">
        <v>0.33386199999999999</v>
      </c>
      <c r="CJ396">
        <v>0.43003829999999998</v>
      </c>
      <c r="CK396">
        <v>0.31777670000000002</v>
      </c>
      <c r="CL396">
        <v>0.45018740000000002</v>
      </c>
      <c r="CM396">
        <v>0.43905329999999998</v>
      </c>
      <c r="CN396">
        <v>0.34517920000000002</v>
      </c>
      <c r="CO396">
        <v>0.42210239999999999</v>
      </c>
      <c r="CP396">
        <v>0.43661650000000002</v>
      </c>
      <c r="CQ396">
        <v>0.39280169999999998</v>
      </c>
      <c r="CR396">
        <v>0.30137530000000001</v>
      </c>
      <c r="CS396">
        <v>0.25457669999999999</v>
      </c>
      <c r="CT396">
        <v>0.1517143</v>
      </c>
      <c r="CU396">
        <v>0.24313779999999999</v>
      </c>
      <c r="CV396">
        <v>6.1057599999999997E-2</v>
      </c>
      <c r="CW396">
        <v>8.3285600000000001E-2</v>
      </c>
      <c r="CX396">
        <v>6.9084400000000004E-2</v>
      </c>
      <c r="CY396">
        <v>5.6399299999999999E-2</v>
      </c>
      <c r="CZ396">
        <v>7.2369699999999995E-2</v>
      </c>
      <c r="DA396">
        <v>0.14218449999999999</v>
      </c>
      <c r="DB396">
        <v>0.15678539999999999</v>
      </c>
      <c r="DC396">
        <v>0.14094889999999999</v>
      </c>
      <c r="DD396">
        <v>0.24070349999999999</v>
      </c>
      <c r="DE396">
        <v>0.20076569999999999</v>
      </c>
      <c r="DF396">
        <v>0.29019010000000001</v>
      </c>
      <c r="DG396">
        <v>0.40833819999999998</v>
      </c>
      <c r="DH396">
        <v>0.52915129999999999</v>
      </c>
      <c r="DI396">
        <v>0.4149331</v>
      </c>
      <c r="DJ396">
        <v>0.54554749999999996</v>
      </c>
      <c r="DK396">
        <v>0.53513650000000001</v>
      </c>
      <c r="DL396">
        <v>0.4432277</v>
      </c>
      <c r="DM396">
        <v>0.52291019999999999</v>
      </c>
      <c r="DN396">
        <v>0.52154679999999998</v>
      </c>
      <c r="DO396">
        <v>0.4674239</v>
      </c>
      <c r="DP396">
        <v>0.39051469999999999</v>
      </c>
      <c r="DQ396">
        <v>0.33202609999999999</v>
      </c>
      <c r="DR396">
        <v>0.24654609999999999</v>
      </c>
      <c r="DS396">
        <v>0.33419870000000002</v>
      </c>
      <c r="DT396">
        <v>0.1555783</v>
      </c>
      <c r="DU396">
        <v>0.16022700000000001</v>
      </c>
      <c r="DV396">
        <v>0.13280339999999999</v>
      </c>
      <c r="DW396">
        <v>0.16572539999999999</v>
      </c>
      <c r="DX396">
        <v>0.14902170000000001</v>
      </c>
      <c r="DY396">
        <v>0.21003140000000001</v>
      </c>
      <c r="DZ396">
        <v>0.2258059</v>
      </c>
      <c r="EA396">
        <v>0.21107229999999999</v>
      </c>
      <c r="EB396">
        <v>0.34233160000000001</v>
      </c>
      <c r="EC396">
        <v>0.29069539999999999</v>
      </c>
      <c r="ED396">
        <v>0.3798878</v>
      </c>
      <c r="EE396">
        <v>0.51587000000000005</v>
      </c>
      <c r="EF396">
        <v>0.67225469999999998</v>
      </c>
      <c r="EG396">
        <v>0.55521149999999997</v>
      </c>
      <c r="EH396">
        <v>0.68323239999999996</v>
      </c>
      <c r="EI396">
        <v>0.6738653</v>
      </c>
      <c r="EJ396">
        <v>0.58479409999999998</v>
      </c>
      <c r="EK396">
        <v>0.66846070000000002</v>
      </c>
      <c r="EL396">
        <v>0.64417270000000004</v>
      </c>
      <c r="EM396">
        <v>0.57516659999999997</v>
      </c>
      <c r="EN396">
        <v>0.51921779999999995</v>
      </c>
      <c r="EO396">
        <v>0.44385079999999999</v>
      </c>
      <c r="EP396">
        <v>0.38346819999999998</v>
      </c>
      <c r="EQ396">
        <v>0.46567609999999998</v>
      </c>
      <c r="ER396">
        <v>0.29205130000000001</v>
      </c>
      <c r="ES396">
        <v>0.27131810000000001</v>
      </c>
      <c r="ET396">
        <v>0.22480359999999999</v>
      </c>
      <c r="EU396">
        <v>66.142859999999999</v>
      </c>
      <c r="EV396">
        <v>65.571430000000007</v>
      </c>
      <c r="EW396">
        <v>65.095240000000004</v>
      </c>
      <c r="EX396">
        <v>65.142859999999999</v>
      </c>
      <c r="EY396">
        <v>64.761899999999997</v>
      </c>
      <c r="EZ396">
        <v>64.428569999999993</v>
      </c>
      <c r="FA396">
        <v>64.190479999999994</v>
      </c>
      <c r="FB396">
        <v>63.904760000000003</v>
      </c>
      <c r="FC396">
        <v>67.095240000000004</v>
      </c>
      <c r="FD396">
        <v>71</v>
      </c>
      <c r="FE396">
        <v>74.714290000000005</v>
      </c>
      <c r="FF396">
        <v>77.333340000000007</v>
      </c>
      <c r="FG396">
        <v>78.142859999999999</v>
      </c>
      <c r="FH396">
        <v>78.571430000000007</v>
      </c>
      <c r="FI396">
        <v>78.761899999999997</v>
      </c>
      <c r="FJ396">
        <v>78.238100000000003</v>
      </c>
      <c r="FK396">
        <v>77.619050000000001</v>
      </c>
      <c r="FL396">
        <v>76.619050000000001</v>
      </c>
      <c r="FM396">
        <v>74.047619999999995</v>
      </c>
      <c r="FN396">
        <v>70.666659999999993</v>
      </c>
      <c r="FO396">
        <v>68.571430000000007</v>
      </c>
      <c r="FP396">
        <v>67.857140000000001</v>
      </c>
      <c r="FQ396">
        <v>67.047619999999995</v>
      </c>
      <c r="FR396">
        <v>66.523809999999997</v>
      </c>
      <c r="FS396">
        <v>2.4341970000000002</v>
      </c>
      <c r="FT396">
        <v>0.1185161</v>
      </c>
      <c r="FU396">
        <v>0.15325749999999999</v>
      </c>
      <c r="FV396">
        <v>9.8680599999999993E-2</v>
      </c>
    </row>
    <row r="397" spans="1:178" x14ac:dyDescent="0.3">
      <c r="A397" t="s">
        <v>226</v>
      </c>
      <c r="B397" t="s">
        <v>199</v>
      </c>
      <c r="C397" t="s">
        <v>269</v>
      </c>
      <c r="D397" s="32" t="s">
        <v>241</v>
      </c>
      <c r="E397" t="s">
        <v>221</v>
      </c>
      <c r="F397">
        <v>326</v>
      </c>
      <c r="G397">
        <v>1.0325249999999999</v>
      </c>
      <c r="H397">
        <v>0.99288620000000005</v>
      </c>
      <c r="I397">
        <v>0.87985789999999997</v>
      </c>
      <c r="J397">
        <v>0.80772580000000005</v>
      </c>
      <c r="K397">
        <v>0.80468779999999995</v>
      </c>
      <c r="L397">
        <v>0.88563570000000003</v>
      </c>
      <c r="M397">
        <v>1.0331980000000001</v>
      </c>
      <c r="N397">
        <v>0.76247790000000004</v>
      </c>
      <c r="O397">
        <v>9.7274799999999995E-2</v>
      </c>
      <c r="P397">
        <v>-0.53138890000000005</v>
      </c>
      <c r="Q397">
        <v>-1.0106759999999999</v>
      </c>
      <c r="R397">
        <v>-1.1664540000000001</v>
      </c>
      <c r="S397">
        <v>-0.99825330000000001</v>
      </c>
      <c r="T397">
        <v>-0.75135079999999999</v>
      </c>
      <c r="U397">
        <v>-0.3184071</v>
      </c>
      <c r="V397">
        <v>0.31974979999999997</v>
      </c>
      <c r="W397">
        <v>1.2023060000000001</v>
      </c>
      <c r="X397">
        <v>1.8289219999999999</v>
      </c>
      <c r="Y397">
        <v>2.10486</v>
      </c>
      <c r="Z397">
        <v>2.10711</v>
      </c>
      <c r="AA397">
        <v>1.854346</v>
      </c>
      <c r="AB397">
        <v>1.7220489999999999</v>
      </c>
      <c r="AC397">
        <v>1.4962279999999999</v>
      </c>
      <c r="AD397">
        <v>1.3096620000000001</v>
      </c>
      <c r="AE397">
        <v>-0.44333519999999998</v>
      </c>
      <c r="AF397">
        <v>-0.36415950000000002</v>
      </c>
      <c r="AG397">
        <v>-0.37449169999999998</v>
      </c>
      <c r="AH397">
        <v>-0.4429072</v>
      </c>
      <c r="AI397">
        <v>-0.39045930000000001</v>
      </c>
      <c r="AJ397">
        <v>-0.23928940000000001</v>
      </c>
      <c r="AK397">
        <v>-0.20165549999999999</v>
      </c>
      <c r="AL397">
        <v>-0.33219359999999998</v>
      </c>
      <c r="AM397">
        <v>-0.47747040000000002</v>
      </c>
      <c r="AN397">
        <v>-0.42223559999999999</v>
      </c>
      <c r="AO397">
        <v>-0.41452319999999998</v>
      </c>
      <c r="AP397">
        <v>-0.31050070000000002</v>
      </c>
      <c r="AQ397">
        <v>-0.18128159999999999</v>
      </c>
      <c r="AR397">
        <v>-3.9213400000000002E-2</v>
      </c>
      <c r="AS397">
        <v>4.0557099999999999E-2</v>
      </c>
      <c r="AT397">
        <v>4.4969999999999998E-4</v>
      </c>
      <c r="AU397">
        <v>-9.7921499999999995E-2</v>
      </c>
      <c r="AV397">
        <v>-0.18958230000000001</v>
      </c>
      <c r="AW397">
        <v>-0.31972400000000001</v>
      </c>
      <c r="AX397">
        <v>-0.34350229999999998</v>
      </c>
      <c r="AY397">
        <v>-0.40200130000000001</v>
      </c>
      <c r="AZ397">
        <v>-0.4109989</v>
      </c>
      <c r="BA397">
        <v>-0.37605569999999999</v>
      </c>
      <c r="BB397">
        <v>-0.30653279999999999</v>
      </c>
      <c r="BC397">
        <v>-0.32724540000000002</v>
      </c>
      <c r="BD397">
        <v>-0.2682291</v>
      </c>
      <c r="BE397">
        <v>-0.2897344</v>
      </c>
      <c r="BF397">
        <v>-0.35739169999999998</v>
      </c>
      <c r="BG397">
        <v>-0.3067782</v>
      </c>
      <c r="BH397">
        <v>-0.17059489999999999</v>
      </c>
      <c r="BI397">
        <v>-0.13767850000000001</v>
      </c>
      <c r="BJ397">
        <v>-0.2526101</v>
      </c>
      <c r="BK397">
        <v>-0.37074249999999997</v>
      </c>
      <c r="BL397">
        <v>-0.29492259999999998</v>
      </c>
      <c r="BM397">
        <v>-0.25657479999999999</v>
      </c>
      <c r="BN397">
        <v>-0.1490658</v>
      </c>
      <c r="BO397">
        <v>-2.9132499999999999E-2</v>
      </c>
      <c r="BP397">
        <v>0.10869180000000001</v>
      </c>
      <c r="BQ397">
        <v>0.1755594</v>
      </c>
      <c r="BR397">
        <v>0.1119158</v>
      </c>
      <c r="BS397">
        <v>1.18642E-2</v>
      </c>
      <c r="BT397">
        <v>-8.5371900000000001E-2</v>
      </c>
      <c r="BU397">
        <v>-0.21752250000000001</v>
      </c>
      <c r="BV397">
        <v>-0.2483301</v>
      </c>
      <c r="BW397">
        <v>-0.30688359999999998</v>
      </c>
      <c r="BX397">
        <v>-0.32109149999999997</v>
      </c>
      <c r="BY397">
        <v>-0.28371600000000002</v>
      </c>
      <c r="BZ397">
        <v>-0.1927442</v>
      </c>
      <c r="CA397">
        <v>-0.2468419</v>
      </c>
      <c r="CB397">
        <v>-0.20178789999999999</v>
      </c>
      <c r="CC397">
        <v>-0.23103180000000001</v>
      </c>
      <c r="CD397">
        <v>-0.29816389999999998</v>
      </c>
      <c r="CE397">
        <v>-0.24882099999999999</v>
      </c>
      <c r="CF397">
        <v>-0.1230173</v>
      </c>
      <c r="CG397">
        <v>-9.3368300000000001E-2</v>
      </c>
      <c r="CH397">
        <v>-0.19749079999999999</v>
      </c>
      <c r="CI397">
        <v>-0.296823</v>
      </c>
      <c r="CJ397">
        <v>-0.20674609999999999</v>
      </c>
      <c r="CK397">
        <v>-0.14718010000000001</v>
      </c>
      <c r="CL397">
        <v>-3.7256499999999998E-2</v>
      </c>
      <c r="CM397">
        <v>7.6245499999999994E-2</v>
      </c>
      <c r="CN397">
        <v>0.2111304</v>
      </c>
      <c r="CO397">
        <v>0.26906160000000001</v>
      </c>
      <c r="CP397">
        <v>0.1891169</v>
      </c>
      <c r="CQ397">
        <v>8.7901499999999994E-2</v>
      </c>
      <c r="CR397">
        <v>-1.3195999999999999E-2</v>
      </c>
      <c r="CS397">
        <v>-0.14673810000000001</v>
      </c>
      <c r="CT397">
        <v>-0.1824141</v>
      </c>
      <c r="CU397">
        <v>-0.24100540000000001</v>
      </c>
      <c r="CV397">
        <v>-0.258822</v>
      </c>
      <c r="CW397">
        <v>-0.21976180000000001</v>
      </c>
      <c r="CX397">
        <v>-0.1139346</v>
      </c>
      <c r="CY397">
        <v>-0.16643839999999999</v>
      </c>
      <c r="CZ397">
        <v>-0.13534679999999999</v>
      </c>
      <c r="DA397">
        <v>-0.17232910000000001</v>
      </c>
      <c r="DB397">
        <v>-0.23893610000000001</v>
      </c>
      <c r="DC397">
        <v>-0.1908637</v>
      </c>
      <c r="DD397">
        <v>-7.5439599999999996E-2</v>
      </c>
      <c r="DE397">
        <v>-4.9057999999999997E-2</v>
      </c>
      <c r="DF397">
        <v>-0.14237150000000001</v>
      </c>
      <c r="DG397">
        <v>-0.2229035</v>
      </c>
      <c r="DH397">
        <v>-0.11856949999999999</v>
      </c>
      <c r="DI397">
        <v>-3.77855E-2</v>
      </c>
      <c r="DJ397">
        <v>7.4552900000000005E-2</v>
      </c>
      <c r="DK397">
        <v>0.18162349999999999</v>
      </c>
      <c r="DL397">
        <v>0.31356909999999999</v>
      </c>
      <c r="DM397">
        <v>0.36256379999999999</v>
      </c>
      <c r="DN397">
        <v>0.2663181</v>
      </c>
      <c r="DO397">
        <v>0.16393869999999999</v>
      </c>
      <c r="DP397">
        <v>5.8979900000000002E-2</v>
      </c>
      <c r="DQ397">
        <v>-7.5953599999999996E-2</v>
      </c>
      <c r="DR397">
        <v>-0.116498</v>
      </c>
      <c r="DS397">
        <v>-0.17512720000000001</v>
      </c>
      <c r="DT397">
        <v>-0.19655239999999999</v>
      </c>
      <c r="DU397">
        <v>-0.15580769999999999</v>
      </c>
      <c r="DV397">
        <v>-3.5125000000000003E-2</v>
      </c>
      <c r="DW397">
        <v>-5.03486E-2</v>
      </c>
      <c r="DX397">
        <v>-3.9416399999999997E-2</v>
      </c>
      <c r="DY397">
        <v>-8.7571899999999994E-2</v>
      </c>
      <c r="DZ397">
        <v>-0.15342059999999999</v>
      </c>
      <c r="EA397">
        <v>-0.1071826</v>
      </c>
      <c r="EB397">
        <v>-6.7451000000000004E-3</v>
      </c>
      <c r="EC397">
        <v>1.4918900000000001E-2</v>
      </c>
      <c r="ED397">
        <v>-6.2787999999999997E-2</v>
      </c>
      <c r="EE397">
        <v>-0.1161756</v>
      </c>
      <c r="EF397">
        <v>8.7434000000000001E-3</v>
      </c>
      <c r="EG397">
        <v>0.12016300000000001</v>
      </c>
      <c r="EH397">
        <v>0.2359878</v>
      </c>
      <c r="EI397">
        <v>0.33377259999999997</v>
      </c>
      <c r="EJ397">
        <v>0.4614743</v>
      </c>
      <c r="EK397">
        <v>0.49756620000000001</v>
      </c>
      <c r="EL397">
        <v>0.37778420000000001</v>
      </c>
      <c r="EM397">
        <v>0.27372439999999998</v>
      </c>
      <c r="EN397">
        <v>0.16319030000000001</v>
      </c>
      <c r="EO397">
        <v>2.6247900000000001E-2</v>
      </c>
      <c r="EP397">
        <v>-2.1325799999999999E-2</v>
      </c>
      <c r="EQ397">
        <v>-8.00096E-2</v>
      </c>
      <c r="ER397">
        <v>-0.106645</v>
      </c>
      <c r="ES397">
        <v>-6.34681E-2</v>
      </c>
      <c r="ET397">
        <v>7.8663499999999997E-2</v>
      </c>
      <c r="EU397">
        <v>62.857140000000001</v>
      </c>
      <c r="EV397">
        <v>61.571429999999999</v>
      </c>
      <c r="EW397">
        <v>60.333329999999997</v>
      </c>
      <c r="EX397">
        <v>59.76191</v>
      </c>
      <c r="EY397">
        <v>58.76191</v>
      </c>
      <c r="EZ397">
        <v>58.76191</v>
      </c>
      <c r="FA397">
        <v>57.952379999999998</v>
      </c>
      <c r="FB397">
        <v>58.190480000000001</v>
      </c>
      <c r="FC397">
        <v>64.142859999999999</v>
      </c>
      <c r="FD397">
        <v>71.952380000000005</v>
      </c>
      <c r="FE397">
        <v>77.428569999999993</v>
      </c>
      <c r="FF397">
        <v>80.904759999999996</v>
      </c>
      <c r="FG397">
        <v>82.904759999999996</v>
      </c>
      <c r="FH397">
        <v>84.333340000000007</v>
      </c>
      <c r="FI397">
        <v>85</v>
      </c>
      <c r="FJ397">
        <v>84.333340000000007</v>
      </c>
      <c r="FK397">
        <v>82.714290000000005</v>
      </c>
      <c r="FL397">
        <v>80.809520000000006</v>
      </c>
      <c r="FM397">
        <v>77.047619999999995</v>
      </c>
      <c r="FN397">
        <v>71.523809999999997</v>
      </c>
      <c r="FO397">
        <v>67.476190000000003</v>
      </c>
      <c r="FP397">
        <v>65.523809999999997</v>
      </c>
      <c r="FQ397">
        <v>64</v>
      </c>
      <c r="FR397">
        <v>63</v>
      </c>
      <c r="FS397">
        <v>2.145769</v>
      </c>
      <c r="FT397">
        <v>8.8062100000000004E-2</v>
      </c>
      <c r="FU397">
        <v>0.145452</v>
      </c>
      <c r="FV397">
        <v>0.1063089</v>
      </c>
    </row>
    <row r="398" spans="1:178" x14ac:dyDescent="0.3">
      <c r="A398" t="s">
        <v>226</v>
      </c>
      <c r="B398" t="s">
        <v>199</v>
      </c>
      <c r="C398" t="s">
        <v>269</v>
      </c>
      <c r="D398" s="32" t="s">
        <v>242</v>
      </c>
      <c r="E398" t="s">
        <v>219</v>
      </c>
      <c r="F398">
        <v>592</v>
      </c>
      <c r="G398">
        <v>0.7024589</v>
      </c>
      <c r="H398">
        <v>0.63286220000000004</v>
      </c>
      <c r="I398">
        <v>0.68804679999999996</v>
      </c>
      <c r="J398">
        <v>0.64897899999999997</v>
      </c>
      <c r="K398">
        <v>0.63153530000000002</v>
      </c>
      <c r="L398">
        <v>0.69427720000000004</v>
      </c>
      <c r="M398">
        <v>0.74535549999999995</v>
      </c>
      <c r="N398">
        <v>0.172572</v>
      </c>
      <c r="O398">
        <v>-0.54411489999999996</v>
      </c>
      <c r="P398">
        <v>-1.221007</v>
      </c>
      <c r="Q398">
        <v>-1.815018</v>
      </c>
      <c r="R398">
        <v>-1.935306</v>
      </c>
      <c r="S398">
        <v>-2.432077</v>
      </c>
      <c r="T398">
        <v>-2.6558600000000001</v>
      </c>
      <c r="U398">
        <v>-2.1938979999999999</v>
      </c>
      <c r="V398">
        <v>-1.508645</v>
      </c>
      <c r="W398">
        <v>-0.57344139999999999</v>
      </c>
      <c r="X398">
        <v>0.70599970000000001</v>
      </c>
      <c r="Y398">
        <v>1.572365</v>
      </c>
      <c r="Z398">
        <v>1.6132299999999999</v>
      </c>
      <c r="AA398">
        <v>1.6127260000000001</v>
      </c>
      <c r="AB398">
        <v>1.240211</v>
      </c>
      <c r="AC398">
        <v>1.041169</v>
      </c>
      <c r="AD398">
        <v>1.0250999999999999</v>
      </c>
      <c r="AE398">
        <v>-0.2582333</v>
      </c>
      <c r="AF398">
        <v>-0.3026993</v>
      </c>
      <c r="AG398">
        <v>-0.27334839999999999</v>
      </c>
      <c r="AH398">
        <v>-0.25712689999999999</v>
      </c>
      <c r="AI398">
        <v>-0.23505100000000001</v>
      </c>
      <c r="AJ398">
        <v>-0.2296502</v>
      </c>
      <c r="AK398">
        <v>-0.27615459999999997</v>
      </c>
      <c r="AL398">
        <v>-0.33159569999999999</v>
      </c>
      <c r="AM398">
        <v>-0.38569409999999998</v>
      </c>
      <c r="AN398">
        <v>-0.3275942</v>
      </c>
      <c r="AO398">
        <v>-0.39829779999999998</v>
      </c>
      <c r="AP398">
        <v>-0.39037230000000001</v>
      </c>
      <c r="AQ398">
        <v>-0.36904900000000002</v>
      </c>
      <c r="AR398">
        <v>-0.3394643</v>
      </c>
      <c r="AS398">
        <v>-0.27880389999999999</v>
      </c>
      <c r="AT398">
        <v>-0.23003090000000001</v>
      </c>
      <c r="AU398">
        <v>-0.42599989999999999</v>
      </c>
      <c r="AV398">
        <v>-0.27817979999999998</v>
      </c>
      <c r="AW398">
        <v>-0.27734940000000002</v>
      </c>
      <c r="AX398">
        <v>-0.31294689999999997</v>
      </c>
      <c r="AY398">
        <v>-0.31454729999999997</v>
      </c>
      <c r="AZ398">
        <v>-0.42305520000000002</v>
      </c>
      <c r="BA398">
        <v>-0.24379020000000001</v>
      </c>
      <c r="BB398">
        <v>-0.217284</v>
      </c>
      <c r="BC398">
        <v>-0.1767312</v>
      </c>
      <c r="BD398">
        <v>-0.21855859999999999</v>
      </c>
      <c r="BE398">
        <v>-0.20929809999999999</v>
      </c>
      <c r="BF398">
        <v>-0.1981551</v>
      </c>
      <c r="BG398">
        <v>-0.17379420000000001</v>
      </c>
      <c r="BH398">
        <v>-0.16419909999999999</v>
      </c>
      <c r="BI398">
        <v>-0.20865359999999999</v>
      </c>
      <c r="BJ398">
        <v>-0.26657439999999999</v>
      </c>
      <c r="BK398">
        <v>-0.29366229999999999</v>
      </c>
      <c r="BL398">
        <v>-0.21992970000000001</v>
      </c>
      <c r="BM398">
        <v>-0.25856859999999998</v>
      </c>
      <c r="BN398">
        <v>-0.2413449</v>
      </c>
      <c r="BO398">
        <v>-0.2171804</v>
      </c>
      <c r="BP398">
        <v>-0.20192550000000001</v>
      </c>
      <c r="BQ398">
        <v>-0.16774939999999999</v>
      </c>
      <c r="BR398">
        <v>-0.13253870000000001</v>
      </c>
      <c r="BS398">
        <v>-0.32852959999999998</v>
      </c>
      <c r="BT398">
        <v>-0.19099630000000001</v>
      </c>
      <c r="BU398">
        <v>-0.16983880000000001</v>
      </c>
      <c r="BV398">
        <v>-0.21124219999999999</v>
      </c>
      <c r="BW398">
        <v>-0.21252869999999999</v>
      </c>
      <c r="BX398">
        <v>-0.33007439999999999</v>
      </c>
      <c r="BY398">
        <v>-0.16233990000000001</v>
      </c>
      <c r="BZ398">
        <v>-0.13625909999999999</v>
      </c>
      <c r="CA398">
        <v>-0.120283</v>
      </c>
      <c r="CB398">
        <v>-0.16028300000000001</v>
      </c>
      <c r="CC398">
        <v>-0.1649371</v>
      </c>
      <c r="CD398">
        <v>-0.15731129999999999</v>
      </c>
      <c r="CE398">
        <v>-0.13136790000000001</v>
      </c>
      <c r="CF398">
        <v>-0.1188679</v>
      </c>
      <c r="CG398">
        <v>-0.1619025</v>
      </c>
      <c r="CH398">
        <v>-0.22154090000000001</v>
      </c>
      <c r="CI398">
        <v>-0.2299214</v>
      </c>
      <c r="CJ398">
        <v>-0.14536170000000001</v>
      </c>
      <c r="CK398">
        <v>-0.16179250000000001</v>
      </c>
      <c r="CL398">
        <v>-0.1381289</v>
      </c>
      <c r="CM398">
        <v>-0.1119967</v>
      </c>
      <c r="CN398">
        <v>-0.1066666</v>
      </c>
      <c r="CO398">
        <v>-9.0833399999999995E-2</v>
      </c>
      <c r="CP398">
        <v>-6.5015799999999999E-2</v>
      </c>
      <c r="CQ398">
        <v>-0.26102199999999998</v>
      </c>
      <c r="CR398">
        <v>-0.13061320000000001</v>
      </c>
      <c r="CS398">
        <v>-9.5377299999999998E-2</v>
      </c>
      <c r="CT398">
        <v>-0.14080190000000001</v>
      </c>
      <c r="CU398">
        <v>-0.141871</v>
      </c>
      <c r="CV398">
        <v>-0.26567610000000003</v>
      </c>
      <c r="CW398">
        <v>-0.1059276</v>
      </c>
      <c r="CX398">
        <v>-8.0141400000000002E-2</v>
      </c>
      <c r="CY398">
        <v>-6.38349E-2</v>
      </c>
      <c r="CZ398">
        <v>-0.1020074</v>
      </c>
      <c r="DA398">
        <v>-0.12057610000000001</v>
      </c>
      <c r="DB398">
        <v>-0.1164676</v>
      </c>
      <c r="DC398">
        <v>-8.8941599999999996E-2</v>
      </c>
      <c r="DD398">
        <v>-7.3536699999999997E-2</v>
      </c>
      <c r="DE398">
        <v>-0.1151515</v>
      </c>
      <c r="DF398">
        <v>-0.17650730000000001</v>
      </c>
      <c r="DG398">
        <v>-0.16618050000000001</v>
      </c>
      <c r="DH398">
        <v>-7.0793599999999998E-2</v>
      </c>
      <c r="DI398">
        <v>-6.5016400000000002E-2</v>
      </c>
      <c r="DJ398">
        <v>-3.4912899999999997E-2</v>
      </c>
      <c r="DK398">
        <v>-6.8129000000000002E-3</v>
      </c>
      <c r="DL398">
        <v>-1.14076E-2</v>
      </c>
      <c r="DM398">
        <v>-1.39174E-2</v>
      </c>
      <c r="DN398">
        <v>2.5071E-3</v>
      </c>
      <c r="DO398">
        <v>-0.1935144</v>
      </c>
      <c r="DP398">
        <v>-7.0230200000000007E-2</v>
      </c>
      <c r="DQ398">
        <v>-2.0915799999999998E-2</v>
      </c>
      <c r="DR398">
        <v>-7.0361599999999996E-2</v>
      </c>
      <c r="DS398">
        <v>-7.1213200000000004E-2</v>
      </c>
      <c r="DT398">
        <v>-0.20127790000000001</v>
      </c>
      <c r="DU398">
        <v>-4.9515299999999998E-2</v>
      </c>
      <c r="DV398">
        <v>-2.4023800000000001E-2</v>
      </c>
      <c r="DW398">
        <v>1.76673E-2</v>
      </c>
      <c r="DX398">
        <v>-1.7866699999999999E-2</v>
      </c>
      <c r="DY398">
        <v>-5.6525899999999997E-2</v>
      </c>
      <c r="DZ398">
        <v>-5.7495699999999997E-2</v>
      </c>
      <c r="EA398">
        <v>-2.7684799999999999E-2</v>
      </c>
      <c r="EB398">
        <v>-8.0856999999999995E-3</v>
      </c>
      <c r="EC398">
        <v>-4.7650499999999998E-2</v>
      </c>
      <c r="ED398">
        <v>-0.1114861</v>
      </c>
      <c r="EE398">
        <v>-7.4148699999999998E-2</v>
      </c>
      <c r="EF398">
        <v>3.6870899999999998E-2</v>
      </c>
      <c r="EG398">
        <v>7.4712799999999996E-2</v>
      </c>
      <c r="EH398">
        <v>0.1141146</v>
      </c>
      <c r="EI398">
        <v>0.14505570000000001</v>
      </c>
      <c r="EJ398">
        <v>0.1261312</v>
      </c>
      <c r="EK398">
        <v>9.7137000000000001E-2</v>
      </c>
      <c r="EL398">
        <v>9.9999400000000002E-2</v>
      </c>
      <c r="EM398">
        <v>-9.6044199999999996E-2</v>
      </c>
      <c r="EN398">
        <v>1.69534E-2</v>
      </c>
      <c r="EO398">
        <v>8.6594699999999997E-2</v>
      </c>
      <c r="EP398">
        <v>3.1343000000000003E-2</v>
      </c>
      <c r="EQ398">
        <v>3.0805300000000001E-2</v>
      </c>
      <c r="ER398">
        <v>-0.10829709999999999</v>
      </c>
      <c r="ES398">
        <v>3.1934999999999998E-2</v>
      </c>
      <c r="ET398">
        <v>5.7001200000000002E-2</v>
      </c>
      <c r="EU398">
        <v>56.096780000000003</v>
      </c>
      <c r="EV398">
        <v>54.709679999999999</v>
      </c>
      <c r="EW398">
        <v>53.709679999999999</v>
      </c>
      <c r="EX398">
        <v>53.483870000000003</v>
      </c>
      <c r="EY398">
        <v>51.322580000000002</v>
      </c>
      <c r="EZ398">
        <v>51.483870000000003</v>
      </c>
      <c r="FA398">
        <v>50.322580000000002</v>
      </c>
      <c r="FB398">
        <v>51.096780000000003</v>
      </c>
      <c r="FC398">
        <v>58.709679999999999</v>
      </c>
      <c r="FD398">
        <v>68.935490000000001</v>
      </c>
      <c r="FE398">
        <v>78.161289999999994</v>
      </c>
      <c r="FF398">
        <v>84.387100000000004</v>
      </c>
      <c r="FG398">
        <v>84.612899999999996</v>
      </c>
      <c r="FH398">
        <v>84.225809999999996</v>
      </c>
      <c r="FI398">
        <v>84.064509999999999</v>
      </c>
      <c r="FJ398">
        <v>82.225809999999996</v>
      </c>
      <c r="FK398">
        <v>81.612899999999996</v>
      </c>
      <c r="FL398">
        <v>79.612899999999996</v>
      </c>
      <c r="FM398">
        <v>75.612899999999996</v>
      </c>
      <c r="FN398">
        <v>70</v>
      </c>
      <c r="FO398">
        <v>65.838710000000006</v>
      </c>
      <c r="FP398">
        <v>60</v>
      </c>
      <c r="FQ398">
        <v>57.774189999999997</v>
      </c>
      <c r="FR398">
        <v>56.322580000000002</v>
      </c>
      <c r="FS398">
        <v>1.718825</v>
      </c>
      <c r="FT398">
        <v>9.5947199999999996E-2</v>
      </c>
      <c r="FU398">
        <v>0.1167913</v>
      </c>
      <c r="FV398">
        <v>7.12584E-2</v>
      </c>
    </row>
    <row r="399" spans="1:178" x14ac:dyDescent="0.3">
      <c r="A399" t="s">
        <v>226</v>
      </c>
      <c r="B399" t="s">
        <v>199</v>
      </c>
      <c r="C399" t="s">
        <v>269</v>
      </c>
      <c r="D399" s="32" t="s">
        <v>242</v>
      </c>
      <c r="E399" t="s">
        <v>220</v>
      </c>
      <c r="F399">
        <v>283</v>
      </c>
      <c r="G399">
        <v>0.53229610000000005</v>
      </c>
      <c r="H399">
        <v>0.51506700000000005</v>
      </c>
      <c r="I399">
        <v>0.54584960000000005</v>
      </c>
      <c r="J399">
        <v>0.59870650000000003</v>
      </c>
      <c r="K399">
        <v>0.55087269999999999</v>
      </c>
      <c r="L399">
        <v>0.59543780000000002</v>
      </c>
      <c r="M399">
        <v>0.68378530000000004</v>
      </c>
      <c r="N399">
        <v>4.7795600000000001E-2</v>
      </c>
      <c r="O399">
        <v>-0.68787160000000003</v>
      </c>
      <c r="P399">
        <v>-1.459544</v>
      </c>
      <c r="Q399">
        <v>-2.1884420000000002</v>
      </c>
      <c r="R399">
        <v>-2.240281</v>
      </c>
      <c r="S399">
        <v>-2.8575159999999999</v>
      </c>
      <c r="T399">
        <v>-2.7416489999999998</v>
      </c>
      <c r="U399">
        <v>-2.1786370000000002</v>
      </c>
      <c r="V399">
        <v>-1.5428299999999999</v>
      </c>
      <c r="W399">
        <v>-0.97699400000000003</v>
      </c>
      <c r="X399">
        <v>5.1383999999999999E-2</v>
      </c>
      <c r="Y399">
        <v>1.0881270000000001</v>
      </c>
      <c r="Z399">
        <v>1.370879</v>
      </c>
      <c r="AA399">
        <v>1.326211</v>
      </c>
      <c r="AB399">
        <v>0.85837680000000005</v>
      </c>
      <c r="AC399">
        <v>0.83633400000000002</v>
      </c>
      <c r="AD399">
        <v>0.82827280000000003</v>
      </c>
      <c r="AE399">
        <v>-0.41669529999999999</v>
      </c>
      <c r="AF399">
        <v>-0.30301359999999999</v>
      </c>
      <c r="AG399">
        <v>-0.2307804</v>
      </c>
      <c r="AH399">
        <v>-0.21614630000000001</v>
      </c>
      <c r="AI399">
        <v>-0.2419087</v>
      </c>
      <c r="AJ399">
        <v>-0.29400490000000001</v>
      </c>
      <c r="AK399">
        <v>-0.31912770000000001</v>
      </c>
      <c r="AL399">
        <v>-0.44765260000000001</v>
      </c>
      <c r="AM399">
        <v>-0.48307810000000001</v>
      </c>
      <c r="AN399">
        <v>-0.51607890000000001</v>
      </c>
      <c r="AO399">
        <v>-0.54665189999999997</v>
      </c>
      <c r="AP399">
        <v>-0.40279490000000001</v>
      </c>
      <c r="AQ399">
        <v>-0.40460679999999999</v>
      </c>
      <c r="AR399">
        <v>-0.31558809999999998</v>
      </c>
      <c r="AS399">
        <v>-0.30832300000000001</v>
      </c>
      <c r="AT399">
        <v>-0.26491239999999999</v>
      </c>
      <c r="AU399">
        <v>-0.72978240000000005</v>
      </c>
      <c r="AV399">
        <v>-0.55218920000000005</v>
      </c>
      <c r="AW399">
        <v>-0.50279499999999999</v>
      </c>
      <c r="AX399">
        <v>-0.44731569999999998</v>
      </c>
      <c r="AY399">
        <v>-0.43788189999999999</v>
      </c>
      <c r="AZ399">
        <v>-0.76834930000000001</v>
      </c>
      <c r="BA399">
        <v>-0.49584250000000002</v>
      </c>
      <c r="BB399">
        <v>-0.42448429999999998</v>
      </c>
      <c r="BC399">
        <v>-0.29543700000000001</v>
      </c>
      <c r="BD399">
        <v>-0.20727970000000001</v>
      </c>
      <c r="BE399">
        <v>-0.15645870000000001</v>
      </c>
      <c r="BF399">
        <v>-0.1427515</v>
      </c>
      <c r="BG399">
        <v>-0.16210640000000001</v>
      </c>
      <c r="BH399">
        <v>-0.19611229999999999</v>
      </c>
      <c r="BI399">
        <v>-0.23284730000000001</v>
      </c>
      <c r="BJ399">
        <v>-0.35285850000000002</v>
      </c>
      <c r="BK399">
        <v>-0.3506397</v>
      </c>
      <c r="BL399">
        <v>-0.33386779999999999</v>
      </c>
      <c r="BM399">
        <v>-0.27556829999999999</v>
      </c>
      <c r="BN399">
        <v>-0.15403210000000001</v>
      </c>
      <c r="BO399">
        <v>-0.15387809999999999</v>
      </c>
      <c r="BP399">
        <v>-8.2722699999999996E-2</v>
      </c>
      <c r="BQ399">
        <v>-0.1107108</v>
      </c>
      <c r="BR399">
        <v>-6.8223000000000006E-2</v>
      </c>
      <c r="BS399">
        <v>-0.54326129999999995</v>
      </c>
      <c r="BT399">
        <v>-0.38465189999999999</v>
      </c>
      <c r="BU399">
        <v>-0.31282209999999999</v>
      </c>
      <c r="BV399">
        <v>-0.2484923</v>
      </c>
      <c r="BW399">
        <v>-0.22006500000000001</v>
      </c>
      <c r="BX399">
        <v>-0.58553290000000002</v>
      </c>
      <c r="BY399">
        <v>-0.33073039999999998</v>
      </c>
      <c r="BZ399">
        <v>-0.30801699999999999</v>
      </c>
      <c r="CA399">
        <v>-0.2114539</v>
      </c>
      <c r="CB399">
        <v>-0.14097470000000001</v>
      </c>
      <c r="CC399">
        <v>-0.1049837</v>
      </c>
      <c r="CD399">
        <v>-9.19185E-2</v>
      </c>
      <c r="CE399">
        <v>-0.1068356</v>
      </c>
      <c r="CF399">
        <v>-0.12831219999999999</v>
      </c>
      <c r="CG399">
        <v>-0.17308970000000001</v>
      </c>
      <c r="CH399">
        <v>-0.28720440000000003</v>
      </c>
      <c r="CI399">
        <v>-0.25891320000000001</v>
      </c>
      <c r="CJ399">
        <v>-0.20766899999999999</v>
      </c>
      <c r="CK399">
        <v>-8.7816699999999998E-2</v>
      </c>
      <c r="CL399">
        <v>1.8260200000000001E-2</v>
      </c>
      <c r="CM399">
        <v>1.9775899999999999E-2</v>
      </c>
      <c r="CN399">
        <v>7.8559199999999996E-2</v>
      </c>
      <c r="CO399">
        <v>2.6154799999999999E-2</v>
      </c>
      <c r="CP399">
        <v>6.8003499999999995E-2</v>
      </c>
      <c r="CQ399">
        <v>-0.41407729999999998</v>
      </c>
      <c r="CR399">
        <v>-0.26861600000000002</v>
      </c>
      <c r="CS399">
        <v>-0.18124750000000001</v>
      </c>
      <c r="CT399">
        <v>-0.11078789999999999</v>
      </c>
      <c r="CU399">
        <v>-6.9205600000000006E-2</v>
      </c>
      <c r="CV399">
        <v>-0.45891480000000001</v>
      </c>
      <c r="CW399">
        <v>-0.21637429999999999</v>
      </c>
      <c r="CX399">
        <v>-0.2273521</v>
      </c>
      <c r="CY399">
        <v>-0.12747069999999999</v>
      </c>
      <c r="CZ399">
        <v>-7.4669700000000006E-2</v>
      </c>
      <c r="DA399">
        <v>-5.3508800000000002E-2</v>
      </c>
      <c r="DB399">
        <v>-4.1085400000000001E-2</v>
      </c>
      <c r="DC399">
        <v>-5.1564800000000001E-2</v>
      </c>
      <c r="DD399">
        <v>-6.0512099999999999E-2</v>
      </c>
      <c r="DE399">
        <v>-0.11333210000000001</v>
      </c>
      <c r="DF399">
        <v>-0.2215502</v>
      </c>
      <c r="DG399">
        <v>-0.1671868</v>
      </c>
      <c r="DH399">
        <v>-8.1470200000000007E-2</v>
      </c>
      <c r="DI399">
        <v>9.9934899999999993E-2</v>
      </c>
      <c r="DJ399">
        <v>0.19055259999999999</v>
      </c>
      <c r="DK399">
        <v>0.19342980000000001</v>
      </c>
      <c r="DL399">
        <v>0.239841</v>
      </c>
      <c r="DM399">
        <v>0.16302030000000001</v>
      </c>
      <c r="DN399">
        <v>0.20422999999999999</v>
      </c>
      <c r="DO399">
        <v>-0.28489340000000002</v>
      </c>
      <c r="DP399">
        <v>-0.1525801</v>
      </c>
      <c r="DQ399">
        <v>-4.9672800000000003E-2</v>
      </c>
      <c r="DR399">
        <v>2.6916599999999999E-2</v>
      </c>
      <c r="DS399">
        <v>8.1653699999999996E-2</v>
      </c>
      <c r="DT399">
        <v>-0.3322967</v>
      </c>
      <c r="DU399">
        <v>-0.1020182</v>
      </c>
      <c r="DV399">
        <v>-0.14668729999999999</v>
      </c>
      <c r="DW399">
        <v>-6.2123999999999999E-3</v>
      </c>
      <c r="DX399">
        <v>2.1064099999999999E-2</v>
      </c>
      <c r="DY399">
        <v>2.0812899999999999E-2</v>
      </c>
      <c r="DZ399">
        <v>3.2309400000000002E-2</v>
      </c>
      <c r="EA399">
        <v>2.8237499999999999E-2</v>
      </c>
      <c r="EB399">
        <v>3.7380499999999997E-2</v>
      </c>
      <c r="EC399">
        <v>-2.7051700000000001E-2</v>
      </c>
      <c r="ED399">
        <v>-0.12675610000000001</v>
      </c>
      <c r="EE399">
        <v>-3.4748399999999999E-2</v>
      </c>
      <c r="EF399">
        <v>0.10074089999999999</v>
      </c>
      <c r="EG399">
        <v>0.37101840000000003</v>
      </c>
      <c r="EH399">
        <v>0.43931540000000002</v>
      </c>
      <c r="EI399">
        <v>0.44415850000000001</v>
      </c>
      <c r="EJ399">
        <v>0.47270649999999997</v>
      </c>
      <c r="EK399">
        <v>0.36063250000000002</v>
      </c>
      <c r="EL399">
        <v>0.40091939999999998</v>
      </c>
      <c r="EM399">
        <v>-9.8372299999999996E-2</v>
      </c>
      <c r="EN399">
        <v>1.49572E-2</v>
      </c>
      <c r="EO399">
        <v>0.14030000000000001</v>
      </c>
      <c r="EP399">
        <v>0.22573989999999999</v>
      </c>
      <c r="EQ399">
        <v>0.29947059999999998</v>
      </c>
      <c r="ER399">
        <v>-0.14948030000000001</v>
      </c>
      <c r="ES399">
        <v>6.3093800000000005E-2</v>
      </c>
      <c r="ET399">
        <v>-3.022E-2</v>
      </c>
      <c r="EU399">
        <v>61</v>
      </c>
      <c r="EV399">
        <v>59</v>
      </c>
      <c r="EW399">
        <v>58</v>
      </c>
      <c r="EX399">
        <v>59</v>
      </c>
      <c r="EY399">
        <v>55</v>
      </c>
      <c r="EZ399">
        <v>57</v>
      </c>
      <c r="FA399">
        <v>54</v>
      </c>
      <c r="FB399">
        <v>56</v>
      </c>
      <c r="FC399">
        <v>63</v>
      </c>
      <c r="FD399">
        <v>72</v>
      </c>
      <c r="FE399">
        <v>80</v>
      </c>
      <c r="FF399">
        <v>85</v>
      </c>
      <c r="FG399">
        <v>84</v>
      </c>
      <c r="FH399">
        <v>83</v>
      </c>
      <c r="FI399">
        <v>81</v>
      </c>
      <c r="FJ399">
        <v>81</v>
      </c>
      <c r="FK399">
        <v>81</v>
      </c>
      <c r="FL399">
        <v>79</v>
      </c>
      <c r="FM399">
        <v>75</v>
      </c>
      <c r="FN399">
        <v>70</v>
      </c>
      <c r="FO399">
        <v>64</v>
      </c>
      <c r="FP399">
        <v>60</v>
      </c>
      <c r="FQ399">
        <v>59</v>
      </c>
      <c r="FR399">
        <v>60</v>
      </c>
      <c r="FS399">
        <v>3.1190669999999998</v>
      </c>
      <c r="FT399">
        <v>0.1802192</v>
      </c>
      <c r="FU399">
        <v>0.2294004</v>
      </c>
      <c r="FV399">
        <v>0.1082656</v>
      </c>
    </row>
    <row r="400" spans="1:178" x14ac:dyDescent="0.3">
      <c r="A400" t="s">
        <v>226</v>
      </c>
      <c r="B400" t="s">
        <v>199</v>
      </c>
      <c r="C400" t="s">
        <v>269</v>
      </c>
      <c r="D400" s="32" t="s">
        <v>242</v>
      </c>
      <c r="E400" t="s">
        <v>221</v>
      </c>
      <c r="F400">
        <v>309</v>
      </c>
      <c r="G400">
        <v>0.78739590000000004</v>
      </c>
      <c r="H400">
        <v>0.69711619999999996</v>
      </c>
      <c r="I400">
        <v>0.77702669999999996</v>
      </c>
      <c r="J400">
        <v>0.67933829999999995</v>
      </c>
      <c r="K400">
        <v>0.67628219999999994</v>
      </c>
      <c r="L400">
        <v>0.74265020000000004</v>
      </c>
      <c r="M400">
        <v>0.74924679999999999</v>
      </c>
      <c r="N400">
        <v>0.2608799</v>
      </c>
      <c r="O400">
        <v>-0.43240060000000002</v>
      </c>
      <c r="P400">
        <v>-1.0616840000000001</v>
      </c>
      <c r="Q400">
        <v>-1.576031</v>
      </c>
      <c r="R400">
        <v>-1.704636</v>
      </c>
      <c r="S400">
        <v>-2.0938530000000002</v>
      </c>
      <c r="T400">
        <v>-2.552022</v>
      </c>
      <c r="U400">
        <v>-2.1520890000000001</v>
      </c>
      <c r="V400">
        <v>-1.5047680000000001</v>
      </c>
      <c r="W400">
        <v>-0.31576969999999999</v>
      </c>
      <c r="X400">
        <v>1.0964860000000001</v>
      </c>
      <c r="Y400">
        <v>1.9122870000000001</v>
      </c>
      <c r="Z400">
        <v>1.763587</v>
      </c>
      <c r="AA400">
        <v>1.8300179999999999</v>
      </c>
      <c r="AB400">
        <v>1.520111</v>
      </c>
      <c r="AC400">
        <v>1.189967</v>
      </c>
      <c r="AD400">
        <v>1.1614530000000001</v>
      </c>
      <c r="AE400">
        <v>-0.28588659999999999</v>
      </c>
      <c r="AF400">
        <v>-0.40441919999999998</v>
      </c>
      <c r="AG400">
        <v>-0.35515770000000002</v>
      </c>
      <c r="AH400">
        <v>-0.333872</v>
      </c>
      <c r="AI400">
        <v>-0.2916204</v>
      </c>
      <c r="AJ400">
        <v>-0.27851769999999998</v>
      </c>
      <c r="AK400">
        <v>-0.34629100000000002</v>
      </c>
      <c r="AL400">
        <v>-0.31233050000000001</v>
      </c>
      <c r="AM400">
        <v>-0.38780550000000003</v>
      </c>
      <c r="AN400">
        <v>-0.31281330000000002</v>
      </c>
      <c r="AO400">
        <v>-0.45069350000000002</v>
      </c>
      <c r="AP400">
        <v>-0.49840259999999997</v>
      </c>
      <c r="AQ400">
        <v>-0.42963950000000001</v>
      </c>
      <c r="AR400">
        <v>-0.44939040000000002</v>
      </c>
      <c r="AS400">
        <v>-0.33271269999999997</v>
      </c>
      <c r="AT400">
        <v>-0.34527570000000002</v>
      </c>
      <c r="AU400">
        <v>-0.34470460000000003</v>
      </c>
      <c r="AV400">
        <v>-0.2153487</v>
      </c>
      <c r="AW400">
        <v>-0.21982959999999999</v>
      </c>
      <c r="AX400">
        <v>-0.3541531</v>
      </c>
      <c r="AY400">
        <v>-0.32318059999999998</v>
      </c>
      <c r="AZ400">
        <v>-0.27769759999999999</v>
      </c>
      <c r="BA400">
        <v>-0.15618109999999999</v>
      </c>
      <c r="BB400">
        <v>-0.1784125</v>
      </c>
      <c r="BC400">
        <v>-0.1673404</v>
      </c>
      <c r="BD400">
        <v>-0.27337879999999998</v>
      </c>
      <c r="BE400">
        <v>-0.2656347</v>
      </c>
      <c r="BF400">
        <v>-0.2547816</v>
      </c>
      <c r="BG400">
        <v>-0.20975779999999999</v>
      </c>
      <c r="BH400">
        <v>-0.18897330000000001</v>
      </c>
      <c r="BI400">
        <v>-0.25385380000000002</v>
      </c>
      <c r="BJ400">
        <v>-0.2285758</v>
      </c>
      <c r="BK400">
        <v>-0.27134809999999998</v>
      </c>
      <c r="BL400">
        <v>-0.18551090000000001</v>
      </c>
      <c r="BM400">
        <v>-0.30575629999999998</v>
      </c>
      <c r="BN400">
        <v>-0.32142219999999999</v>
      </c>
      <c r="BO400">
        <v>-0.25006699999999998</v>
      </c>
      <c r="BP400">
        <v>-0.28668470000000001</v>
      </c>
      <c r="BQ400">
        <v>-0.203066</v>
      </c>
      <c r="BR400">
        <v>-0.2397966</v>
      </c>
      <c r="BS400">
        <v>-0.23650080000000001</v>
      </c>
      <c r="BT400">
        <v>-0.12735350000000001</v>
      </c>
      <c r="BU400">
        <v>-9.4120800000000004E-2</v>
      </c>
      <c r="BV400">
        <v>-0.2409028</v>
      </c>
      <c r="BW400">
        <v>-0.2217084</v>
      </c>
      <c r="BX400">
        <v>-0.1756008</v>
      </c>
      <c r="BY400">
        <v>-7.3800500000000005E-2</v>
      </c>
      <c r="BZ400">
        <v>-5.8309399999999997E-2</v>
      </c>
      <c r="CA400">
        <v>-8.5235699999999998E-2</v>
      </c>
      <c r="CB400">
        <v>-0.18262059999999999</v>
      </c>
      <c r="CC400">
        <v>-0.20363129999999999</v>
      </c>
      <c r="CD400">
        <v>-0.20000380000000001</v>
      </c>
      <c r="CE400">
        <v>-0.15306</v>
      </c>
      <c r="CF400">
        <v>-0.12695509999999999</v>
      </c>
      <c r="CG400">
        <v>-0.18983220000000001</v>
      </c>
      <c r="CH400">
        <v>-0.17056750000000001</v>
      </c>
      <c r="CI400">
        <v>-0.19069</v>
      </c>
      <c r="CJ400">
        <v>-9.7341700000000003E-2</v>
      </c>
      <c r="CK400">
        <v>-0.20537330000000001</v>
      </c>
      <c r="CL400">
        <v>-0.1988461</v>
      </c>
      <c r="CM400">
        <v>-0.12569559999999999</v>
      </c>
      <c r="CN400">
        <v>-0.17399529999999999</v>
      </c>
      <c r="CO400">
        <v>-0.1132731</v>
      </c>
      <c r="CP400">
        <v>-0.1667421</v>
      </c>
      <c r="CQ400">
        <v>-0.16155919999999999</v>
      </c>
      <c r="CR400">
        <v>-6.6408400000000006E-2</v>
      </c>
      <c r="CS400">
        <v>-7.0552000000000002E-3</v>
      </c>
      <c r="CT400">
        <v>-0.162466</v>
      </c>
      <c r="CU400">
        <v>-0.15142910000000001</v>
      </c>
      <c r="CV400">
        <v>-0.1048888</v>
      </c>
      <c r="CW400">
        <v>-1.6743999999999998E-2</v>
      </c>
      <c r="CX400">
        <v>2.4873699999999999E-2</v>
      </c>
      <c r="CY400">
        <v>-3.1308999999999998E-3</v>
      </c>
      <c r="CZ400">
        <v>-9.18625E-2</v>
      </c>
      <c r="DA400">
        <v>-0.1416279</v>
      </c>
      <c r="DB400">
        <v>-0.14522599999999999</v>
      </c>
      <c r="DC400">
        <v>-9.6362100000000006E-2</v>
      </c>
      <c r="DD400">
        <v>-6.4936900000000006E-2</v>
      </c>
      <c r="DE400">
        <v>-0.12581049999999999</v>
      </c>
      <c r="DF400">
        <v>-0.1125592</v>
      </c>
      <c r="DG400">
        <v>-0.110032</v>
      </c>
      <c r="DH400">
        <v>-9.1724000000000007E-3</v>
      </c>
      <c r="DI400">
        <v>-0.10499020000000001</v>
      </c>
      <c r="DJ400">
        <v>-7.6270000000000004E-2</v>
      </c>
      <c r="DK400">
        <v>-1.3242E-3</v>
      </c>
      <c r="DL400">
        <v>-6.1305800000000001E-2</v>
      </c>
      <c r="DM400">
        <v>-2.34802E-2</v>
      </c>
      <c r="DN400">
        <v>-9.3687599999999996E-2</v>
      </c>
      <c r="DO400">
        <v>-8.6617600000000003E-2</v>
      </c>
      <c r="DP400">
        <v>-5.4631999999999997E-3</v>
      </c>
      <c r="DQ400">
        <v>8.0010399999999995E-2</v>
      </c>
      <c r="DR400">
        <v>-8.4029300000000001E-2</v>
      </c>
      <c r="DS400">
        <v>-8.1149700000000005E-2</v>
      </c>
      <c r="DT400">
        <v>-3.41768E-2</v>
      </c>
      <c r="DU400">
        <v>4.0312500000000001E-2</v>
      </c>
      <c r="DV400">
        <v>0.10805679999999999</v>
      </c>
      <c r="DW400">
        <v>0.1154153</v>
      </c>
      <c r="DX400">
        <v>3.9177900000000002E-2</v>
      </c>
      <c r="DY400">
        <v>-5.21048E-2</v>
      </c>
      <c r="DZ400">
        <v>-6.6135600000000003E-2</v>
      </c>
      <c r="EA400">
        <v>-1.44995E-2</v>
      </c>
      <c r="EB400">
        <v>2.46076E-2</v>
      </c>
      <c r="EC400">
        <v>-3.3373300000000002E-2</v>
      </c>
      <c r="ED400">
        <v>-2.88045E-2</v>
      </c>
      <c r="EE400">
        <v>6.4254999999999998E-3</v>
      </c>
      <c r="EF400">
        <v>0.1181299</v>
      </c>
      <c r="EG400">
        <v>3.99469E-2</v>
      </c>
      <c r="EH400">
        <v>0.10071040000000001</v>
      </c>
      <c r="EI400">
        <v>0.1782483</v>
      </c>
      <c r="EJ400">
        <v>0.1013999</v>
      </c>
      <c r="EK400">
        <v>0.10616639999999999</v>
      </c>
      <c r="EL400">
        <v>1.1791599999999999E-2</v>
      </c>
      <c r="EM400">
        <v>2.15862E-2</v>
      </c>
      <c r="EN400">
        <v>8.2531900000000005E-2</v>
      </c>
      <c r="EO400">
        <v>0.20571929999999999</v>
      </c>
      <c r="EP400">
        <v>2.9221E-2</v>
      </c>
      <c r="EQ400">
        <v>2.03225E-2</v>
      </c>
      <c r="ER400">
        <v>6.7919999999999994E-2</v>
      </c>
      <c r="ES400">
        <v>0.122693</v>
      </c>
      <c r="ET400">
        <v>0.22816</v>
      </c>
      <c r="EU400">
        <v>53</v>
      </c>
      <c r="EV400">
        <v>52</v>
      </c>
      <c r="EW400">
        <v>51</v>
      </c>
      <c r="EX400">
        <v>50</v>
      </c>
      <c r="EY400">
        <v>49</v>
      </c>
      <c r="EZ400">
        <v>48</v>
      </c>
      <c r="FA400">
        <v>48</v>
      </c>
      <c r="FB400">
        <v>48</v>
      </c>
      <c r="FC400">
        <v>56</v>
      </c>
      <c r="FD400">
        <v>67</v>
      </c>
      <c r="FE400">
        <v>77</v>
      </c>
      <c r="FF400">
        <v>84</v>
      </c>
      <c r="FG400">
        <v>85</v>
      </c>
      <c r="FH400">
        <v>85</v>
      </c>
      <c r="FI400">
        <v>86</v>
      </c>
      <c r="FJ400">
        <v>83</v>
      </c>
      <c r="FK400">
        <v>82</v>
      </c>
      <c r="FL400">
        <v>80</v>
      </c>
      <c r="FM400">
        <v>76</v>
      </c>
      <c r="FN400">
        <v>70</v>
      </c>
      <c r="FO400">
        <v>67</v>
      </c>
      <c r="FP400">
        <v>60</v>
      </c>
      <c r="FQ400">
        <v>57</v>
      </c>
      <c r="FR400">
        <v>54</v>
      </c>
      <c r="FS400">
        <v>1.949989</v>
      </c>
      <c r="FT400">
        <v>0.10551049999999999</v>
      </c>
      <c r="FU400">
        <v>0.1200561</v>
      </c>
      <c r="FV400">
        <v>8.9494400000000002E-2</v>
      </c>
    </row>
    <row r="401" spans="1:178" x14ac:dyDescent="0.3">
      <c r="A401" t="s">
        <v>226</v>
      </c>
      <c r="B401" t="s">
        <v>199</v>
      </c>
      <c r="C401" t="s">
        <v>269</v>
      </c>
      <c r="D401" s="32" t="s">
        <v>243</v>
      </c>
      <c r="E401" t="s">
        <v>219</v>
      </c>
      <c r="F401">
        <v>613</v>
      </c>
      <c r="G401">
        <v>1.329151</v>
      </c>
      <c r="H401">
        <v>1.1794309999999999</v>
      </c>
      <c r="I401">
        <v>0.99741139999999995</v>
      </c>
      <c r="J401">
        <v>0.91539680000000001</v>
      </c>
      <c r="K401">
        <v>0.92603159999999995</v>
      </c>
      <c r="L401">
        <v>0.89108129999999997</v>
      </c>
      <c r="M401">
        <v>1.0580240000000001</v>
      </c>
      <c r="N401">
        <v>0.77760499999999999</v>
      </c>
      <c r="O401">
        <v>0.16693230000000001</v>
      </c>
      <c r="P401">
        <v>-0.52813889999999997</v>
      </c>
      <c r="Q401">
        <v>-0.78923200000000004</v>
      </c>
      <c r="R401">
        <v>-0.84317209999999998</v>
      </c>
      <c r="S401">
        <v>-0.71161509999999994</v>
      </c>
      <c r="T401">
        <v>-0.61272040000000005</v>
      </c>
      <c r="U401">
        <v>-0.14998339999999999</v>
      </c>
      <c r="V401">
        <v>0.66533710000000001</v>
      </c>
      <c r="W401">
        <v>1.1868609999999999</v>
      </c>
      <c r="X401">
        <v>2.24017</v>
      </c>
      <c r="Y401">
        <v>2.63287</v>
      </c>
      <c r="Z401">
        <v>2.569213</v>
      </c>
      <c r="AA401">
        <v>2.4676879999999999</v>
      </c>
      <c r="AB401">
        <v>2.3714439999999999</v>
      </c>
      <c r="AC401">
        <v>1.944893</v>
      </c>
      <c r="AD401">
        <v>1.6822699999999999</v>
      </c>
      <c r="AE401">
        <v>-0.25589279999999998</v>
      </c>
      <c r="AF401">
        <v>-0.33563130000000002</v>
      </c>
      <c r="AG401">
        <v>-0.26854539999999999</v>
      </c>
      <c r="AH401">
        <v>-0.36052329999999999</v>
      </c>
      <c r="AI401">
        <v>-0.3168049</v>
      </c>
      <c r="AJ401">
        <v>-0.16293540000000001</v>
      </c>
      <c r="AK401">
        <v>-0.16874990000000001</v>
      </c>
      <c r="AL401">
        <v>-0.15776480000000001</v>
      </c>
      <c r="AM401">
        <v>-0.21942400000000001</v>
      </c>
      <c r="AN401">
        <v>-0.29655039999999999</v>
      </c>
      <c r="AO401">
        <v>-0.4082017</v>
      </c>
      <c r="AP401">
        <v>-0.17924909999999999</v>
      </c>
      <c r="AQ401">
        <v>-0.16851269999999999</v>
      </c>
      <c r="AR401">
        <v>-0.2355131</v>
      </c>
      <c r="AS401">
        <v>7.4328099999999994E-2</v>
      </c>
      <c r="AT401">
        <v>3.7961000000000002E-2</v>
      </c>
      <c r="AU401">
        <v>-8.7476100000000001E-2</v>
      </c>
      <c r="AV401">
        <v>-0.1176251</v>
      </c>
      <c r="AW401">
        <v>-0.264241</v>
      </c>
      <c r="AX401">
        <v>-0.33571220000000002</v>
      </c>
      <c r="AY401">
        <v>-0.29925839999999998</v>
      </c>
      <c r="AZ401">
        <v>-0.52353780000000005</v>
      </c>
      <c r="BA401">
        <v>-0.49734220000000001</v>
      </c>
      <c r="BB401">
        <v>-0.37926110000000002</v>
      </c>
      <c r="BC401">
        <v>-0.16129019999999999</v>
      </c>
      <c r="BD401">
        <v>-0.2496891</v>
      </c>
      <c r="BE401">
        <v>-0.19975129999999999</v>
      </c>
      <c r="BF401">
        <v>-0.2918462</v>
      </c>
      <c r="BG401">
        <v>-0.24947320000000001</v>
      </c>
      <c r="BH401">
        <v>-9.3381699999999998E-2</v>
      </c>
      <c r="BI401">
        <v>-9.8234299999999997E-2</v>
      </c>
      <c r="BJ401">
        <v>-7.20697E-2</v>
      </c>
      <c r="BK401">
        <v>-0.1115625</v>
      </c>
      <c r="BL401">
        <v>-0.155695</v>
      </c>
      <c r="BM401">
        <v>-0.23852429999999999</v>
      </c>
      <c r="BN401">
        <v>-1.4568299999999999E-2</v>
      </c>
      <c r="BO401">
        <v>-1.27332E-2</v>
      </c>
      <c r="BP401">
        <v>-7.4249700000000002E-2</v>
      </c>
      <c r="BQ401">
        <v>0.22553390000000001</v>
      </c>
      <c r="BR401">
        <v>0.18249290000000001</v>
      </c>
      <c r="BS401">
        <v>6.0787099999999997E-2</v>
      </c>
      <c r="BT401">
        <v>3.2728899999999998E-2</v>
      </c>
      <c r="BU401">
        <v>-0.1209138</v>
      </c>
      <c r="BV401">
        <v>-0.20153799999999999</v>
      </c>
      <c r="BW401">
        <v>-0.1734668</v>
      </c>
      <c r="BX401">
        <v>-0.39752539999999997</v>
      </c>
      <c r="BY401">
        <v>-0.37452479999999999</v>
      </c>
      <c r="BZ401">
        <v>-0.27115349999999999</v>
      </c>
      <c r="CA401">
        <v>-9.5768699999999998E-2</v>
      </c>
      <c r="CB401">
        <v>-0.1901659</v>
      </c>
      <c r="CC401">
        <v>-0.15210470000000001</v>
      </c>
      <c r="CD401">
        <v>-0.24428059999999999</v>
      </c>
      <c r="CE401">
        <v>-0.2028394</v>
      </c>
      <c r="CF401">
        <v>-4.5209100000000002E-2</v>
      </c>
      <c r="CG401">
        <v>-4.9395399999999999E-2</v>
      </c>
      <c r="CH401">
        <v>-1.2717600000000001E-2</v>
      </c>
      <c r="CI401">
        <v>-3.6858000000000002E-2</v>
      </c>
      <c r="CJ401">
        <v>-5.81389E-2</v>
      </c>
      <c r="CK401">
        <v>-0.12100619999999999</v>
      </c>
      <c r="CL401">
        <v>9.94892E-2</v>
      </c>
      <c r="CM401">
        <v>9.5159099999999996E-2</v>
      </c>
      <c r="CN401">
        <v>3.7440899999999999E-2</v>
      </c>
      <c r="CO401">
        <v>0.33025860000000001</v>
      </c>
      <c r="CP401">
        <v>0.28259519999999999</v>
      </c>
      <c r="CQ401">
        <v>0.1634737</v>
      </c>
      <c r="CR401">
        <v>0.1368637</v>
      </c>
      <c r="CS401">
        <v>-2.16458E-2</v>
      </c>
      <c r="CT401">
        <v>-0.10860939999999999</v>
      </c>
      <c r="CU401">
        <v>-8.6344000000000004E-2</v>
      </c>
      <c r="CV401">
        <v>-0.31024960000000001</v>
      </c>
      <c r="CW401">
        <v>-0.28946189999999999</v>
      </c>
      <c r="CX401">
        <v>-0.1962786</v>
      </c>
      <c r="CY401">
        <v>-3.0247199999999998E-2</v>
      </c>
      <c r="CZ401">
        <v>-0.1306426</v>
      </c>
      <c r="DA401">
        <v>-0.1044582</v>
      </c>
      <c r="DB401">
        <v>-0.196715</v>
      </c>
      <c r="DC401">
        <v>-0.1562056</v>
      </c>
      <c r="DD401">
        <v>2.9635999999999998E-3</v>
      </c>
      <c r="DE401">
        <v>-5.5659999999999998E-4</v>
      </c>
      <c r="DF401">
        <v>4.6634500000000002E-2</v>
      </c>
      <c r="DG401">
        <v>3.7846499999999998E-2</v>
      </c>
      <c r="DH401">
        <v>3.9417099999999997E-2</v>
      </c>
      <c r="DI401">
        <v>-3.4881000000000001E-3</v>
      </c>
      <c r="DJ401">
        <v>0.2135466</v>
      </c>
      <c r="DK401">
        <v>0.2030515</v>
      </c>
      <c r="DL401">
        <v>0.1491315</v>
      </c>
      <c r="DM401">
        <v>0.43498330000000002</v>
      </c>
      <c r="DN401">
        <v>0.38269760000000003</v>
      </c>
      <c r="DO401">
        <v>0.26616040000000002</v>
      </c>
      <c r="DP401">
        <v>0.2409985</v>
      </c>
      <c r="DQ401">
        <v>7.7622200000000002E-2</v>
      </c>
      <c r="DR401">
        <v>-1.5680800000000002E-2</v>
      </c>
      <c r="DS401">
        <v>7.7879999999999996E-4</v>
      </c>
      <c r="DT401">
        <v>-0.2229737</v>
      </c>
      <c r="DU401">
        <v>-0.20439889999999999</v>
      </c>
      <c r="DV401">
        <v>-0.1214036</v>
      </c>
      <c r="DW401">
        <v>6.4355399999999993E-2</v>
      </c>
      <c r="DX401">
        <v>-4.4700499999999997E-2</v>
      </c>
      <c r="DY401">
        <v>-3.5664099999999997E-2</v>
      </c>
      <c r="DZ401">
        <v>-0.12803790000000001</v>
      </c>
      <c r="EA401">
        <v>-8.8873800000000003E-2</v>
      </c>
      <c r="EB401">
        <v>7.2517300000000007E-2</v>
      </c>
      <c r="EC401">
        <v>6.9958999999999993E-2</v>
      </c>
      <c r="ED401">
        <v>0.13232959999999999</v>
      </c>
      <c r="EE401">
        <v>0.145708</v>
      </c>
      <c r="EF401">
        <v>0.1802725</v>
      </c>
      <c r="EG401">
        <v>0.16618930000000001</v>
      </c>
      <c r="EH401">
        <v>0.37822739999999999</v>
      </c>
      <c r="EI401">
        <v>0.35883090000000001</v>
      </c>
      <c r="EJ401">
        <v>0.31039489999999997</v>
      </c>
      <c r="EK401">
        <v>0.58618919999999997</v>
      </c>
      <c r="EL401">
        <v>0.52722939999999996</v>
      </c>
      <c r="EM401">
        <v>0.4144236</v>
      </c>
      <c r="EN401">
        <v>0.39135249999999999</v>
      </c>
      <c r="EO401">
        <v>0.22094939999999999</v>
      </c>
      <c r="EP401">
        <v>0.1184933</v>
      </c>
      <c r="EQ401">
        <v>0.1265704</v>
      </c>
      <c r="ER401">
        <v>-9.69613E-2</v>
      </c>
      <c r="ES401">
        <v>-8.1581500000000001E-2</v>
      </c>
      <c r="ET401">
        <v>-1.3296000000000001E-2</v>
      </c>
      <c r="EU401">
        <v>70.161289999999994</v>
      </c>
      <c r="EV401">
        <v>71.387100000000004</v>
      </c>
      <c r="EW401">
        <v>69.161289999999994</v>
      </c>
      <c r="EX401">
        <v>70.387100000000004</v>
      </c>
      <c r="EY401">
        <v>68.774190000000004</v>
      </c>
      <c r="EZ401">
        <v>68</v>
      </c>
      <c r="FA401">
        <v>68</v>
      </c>
      <c r="FB401">
        <v>67.774190000000004</v>
      </c>
      <c r="FC401">
        <v>74.612899999999996</v>
      </c>
      <c r="FD401">
        <v>81.612899999999996</v>
      </c>
      <c r="FE401">
        <v>86.225809999999996</v>
      </c>
      <c r="FF401">
        <v>88.064509999999999</v>
      </c>
      <c r="FG401">
        <v>90.451610000000002</v>
      </c>
      <c r="FH401">
        <v>90.677419999999998</v>
      </c>
      <c r="FI401">
        <v>90.74194</v>
      </c>
      <c r="FJ401">
        <v>90.290319999999994</v>
      </c>
      <c r="FK401">
        <v>86.290319999999994</v>
      </c>
      <c r="FL401">
        <v>85.290319999999994</v>
      </c>
      <c r="FM401">
        <v>82.677419999999998</v>
      </c>
      <c r="FN401">
        <v>78.064509999999999</v>
      </c>
      <c r="FO401">
        <v>72.838710000000006</v>
      </c>
      <c r="FP401">
        <v>70.838710000000006</v>
      </c>
      <c r="FQ401">
        <v>70.225809999999996</v>
      </c>
      <c r="FR401">
        <v>69.612899999999996</v>
      </c>
      <c r="FS401">
        <v>2.338136</v>
      </c>
      <c r="FT401">
        <v>0.1077304</v>
      </c>
      <c r="FU401">
        <v>0.1687333</v>
      </c>
      <c r="FV401">
        <v>9.0720099999999998E-2</v>
      </c>
    </row>
    <row r="402" spans="1:178" x14ac:dyDescent="0.3">
      <c r="A402" t="s">
        <v>226</v>
      </c>
      <c r="B402" t="s">
        <v>199</v>
      </c>
      <c r="C402" t="s">
        <v>269</v>
      </c>
      <c r="D402" s="32" t="s">
        <v>243</v>
      </c>
      <c r="E402" t="s">
        <v>220</v>
      </c>
      <c r="F402">
        <v>293</v>
      </c>
      <c r="G402">
        <v>1.290664</v>
      </c>
      <c r="H402">
        <v>1.2897719999999999</v>
      </c>
      <c r="I402">
        <v>1.1960679999999999</v>
      </c>
      <c r="J402">
        <v>0.93360849999999995</v>
      </c>
      <c r="K402">
        <v>0.97933190000000003</v>
      </c>
      <c r="L402">
        <v>0.9608063</v>
      </c>
      <c r="M402">
        <v>1.082476</v>
      </c>
      <c r="N402">
        <v>0.76076200000000005</v>
      </c>
      <c r="O402">
        <v>0.2036656</v>
      </c>
      <c r="P402">
        <v>-0.49287839999999999</v>
      </c>
      <c r="Q402">
        <v>-0.99343610000000004</v>
      </c>
      <c r="R402">
        <v>-1.092616</v>
      </c>
      <c r="S402">
        <v>-1.102366</v>
      </c>
      <c r="T402">
        <v>-1.002235</v>
      </c>
      <c r="U402">
        <v>6.9374599999999995E-2</v>
      </c>
      <c r="V402">
        <v>1.002337</v>
      </c>
      <c r="W402">
        <v>1.355834</v>
      </c>
      <c r="X402">
        <v>2.2757939999999999</v>
      </c>
      <c r="Y402">
        <v>2.697524</v>
      </c>
      <c r="Z402">
        <v>2.4376259999999998</v>
      </c>
      <c r="AA402">
        <v>2.582792</v>
      </c>
      <c r="AB402">
        <v>2.709562</v>
      </c>
      <c r="AC402">
        <v>2.0995490000000001</v>
      </c>
      <c r="AD402">
        <v>1.840805</v>
      </c>
      <c r="AE402">
        <v>-9.9098000000000006E-2</v>
      </c>
      <c r="AF402">
        <v>-0.15201149999999999</v>
      </c>
      <c r="AG402">
        <v>3.9743000000000001E-3</v>
      </c>
      <c r="AH402">
        <v>-0.1379977</v>
      </c>
      <c r="AI402">
        <v>-0.11049539999999999</v>
      </c>
      <c r="AJ402">
        <v>-6.2465399999999997E-2</v>
      </c>
      <c r="AK402">
        <v>-4.70753E-2</v>
      </c>
      <c r="AL402">
        <v>3.5208299999999998E-2</v>
      </c>
      <c r="AM402">
        <v>6.4219899999999996E-2</v>
      </c>
      <c r="AN402">
        <v>-9.0683299999999994E-2</v>
      </c>
      <c r="AO402">
        <v>-0.16389809999999999</v>
      </c>
      <c r="AP402">
        <v>0.117701</v>
      </c>
      <c r="AQ402">
        <v>0.17486860000000001</v>
      </c>
      <c r="AR402">
        <v>-0.21482019999999999</v>
      </c>
      <c r="AS402">
        <v>0.3496956</v>
      </c>
      <c r="AT402">
        <v>0.31664619999999999</v>
      </c>
      <c r="AU402">
        <v>0.2482183</v>
      </c>
      <c r="AV402">
        <v>0.1179948</v>
      </c>
      <c r="AW402">
        <v>-0.24693709999999999</v>
      </c>
      <c r="AX402">
        <v>-0.54443649999999999</v>
      </c>
      <c r="AY402">
        <v>-0.16696459999999999</v>
      </c>
      <c r="AZ402">
        <v>-0.65675519999999998</v>
      </c>
      <c r="BA402">
        <v>-0.67101189999999999</v>
      </c>
      <c r="BB402">
        <v>-0.37021609999999999</v>
      </c>
      <c r="BC402">
        <v>2.37232E-2</v>
      </c>
      <c r="BD402">
        <v>-3.83352E-2</v>
      </c>
      <c r="BE402">
        <v>8.9278499999999997E-2</v>
      </c>
      <c r="BF402">
        <v>-5.33509E-2</v>
      </c>
      <c r="BG402">
        <v>-2.5914900000000001E-2</v>
      </c>
      <c r="BH402">
        <v>6.9199099999999999E-2</v>
      </c>
      <c r="BI402">
        <v>7.6606199999999999E-2</v>
      </c>
      <c r="BJ402">
        <v>0.1813911</v>
      </c>
      <c r="BK402">
        <v>0.21910260000000001</v>
      </c>
      <c r="BL402">
        <v>0.13646559999999999</v>
      </c>
      <c r="BM402">
        <v>9.3499499999999999E-2</v>
      </c>
      <c r="BN402">
        <v>0.36429889999999998</v>
      </c>
      <c r="BO402">
        <v>0.40913290000000002</v>
      </c>
      <c r="BP402">
        <v>4.0754699999999998E-2</v>
      </c>
      <c r="BQ402">
        <v>0.5903834</v>
      </c>
      <c r="BR402">
        <v>0.5489463</v>
      </c>
      <c r="BS402">
        <v>0.4691014</v>
      </c>
      <c r="BT402">
        <v>0.33689340000000001</v>
      </c>
      <c r="BU402">
        <v>-2.0040700000000002E-2</v>
      </c>
      <c r="BV402">
        <v>-0.31587969999999999</v>
      </c>
      <c r="BW402">
        <v>6.7122600000000004E-2</v>
      </c>
      <c r="BX402">
        <v>-0.3941751</v>
      </c>
      <c r="BY402">
        <v>-0.43349579999999999</v>
      </c>
      <c r="BZ402">
        <v>-0.22437270000000001</v>
      </c>
      <c r="CA402">
        <v>0.1087888</v>
      </c>
      <c r="CB402">
        <v>4.0396599999999998E-2</v>
      </c>
      <c r="CC402">
        <v>0.14835989999999999</v>
      </c>
      <c r="CD402">
        <v>5.2751999999999999E-3</v>
      </c>
      <c r="CE402">
        <v>3.2665300000000001E-2</v>
      </c>
      <c r="CF402">
        <v>0.16038959999999999</v>
      </c>
      <c r="CG402">
        <v>0.16226769999999999</v>
      </c>
      <c r="CH402">
        <v>0.28263700000000003</v>
      </c>
      <c r="CI402">
        <v>0.32637389999999999</v>
      </c>
      <c r="CJ402">
        <v>0.2937883</v>
      </c>
      <c r="CK402">
        <v>0.27177230000000002</v>
      </c>
      <c r="CL402">
        <v>0.53509189999999995</v>
      </c>
      <c r="CM402">
        <v>0.57138359999999999</v>
      </c>
      <c r="CN402">
        <v>0.21776509999999999</v>
      </c>
      <c r="CO402">
        <v>0.7570829</v>
      </c>
      <c r="CP402">
        <v>0.70983660000000004</v>
      </c>
      <c r="CQ402">
        <v>0.62208430000000003</v>
      </c>
      <c r="CR402">
        <v>0.48850189999999999</v>
      </c>
      <c r="CS402">
        <v>0.13710710000000001</v>
      </c>
      <c r="CT402">
        <v>-0.157582</v>
      </c>
      <c r="CU402">
        <v>0.2292507</v>
      </c>
      <c r="CV402">
        <v>-0.2123129</v>
      </c>
      <c r="CW402">
        <v>-0.26899289999999998</v>
      </c>
      <c r="CX402">
        <v>-0.1233621</v>
      </c>
      <c r="CY402">
        <v>0.19385450000000001</v>
      </c>
      <c r="CZ402">
        <v>0.1191284</v>
      </c>
      <c r="DA402">
        <v>0.2074413</v>
      </c>
      <c r="DB402">
        <v>6.3901299999999994E-2</v>
      </c>
      <c r="DC402">
        <v>9.1245400000000004E-2</v>
      </c>
      <c r="DD402">
        <v>0.25158009999999997</v>
      </c>
      <c r="DE402">
        <v>0.24792910000000001</v>
      </c>
      <c r="DF402">
        <v>0.38388280000000002</v>
      </c>
      <c r="DG402">
        <v>0.43364520000000001</v>
      </c>
      <c r="DH402">
        <v>0.45111099999999998</v>
      </c>
      <c r="DI402">
        <v>0.45004499999999997</v>
      </c>
      <c r="DJ402">
        <v>0.70588490000000004</v>
      </c>
      <c r="DK402">
        <v>0.73363440000000002</v>
      </c>
      <c r="DL402">
        <v>0.3947755</v>
      </c>
      <c r="DM402">
        <v>0.92378249999999995</v>
      </c>
      <c r="DN402">
        <v>0.87072689999999997</v>
      </c>
      <c r="DO402">
        <v>0.77506719999999996</v>
      </c>
      <c r="DP402">
        <v>0.64011039999999997</v>
      </c>
      <c r="DQ402">
        <v>0.29425489999999999</v>
      </c>
      <c r="DR402">
        <v>7.157E-4</v>
      </c>
      <c r="DS402">
        <v>0.39137880000000003</v>
      </c>
      <c r="DT402">
        <v>-3.04508E-2</v>
      </c>
      <c r="DU402">
        <v>-0.10449</v>
      </c>
      <c r="DV402" s="74">
        <v>-2.23514E-2</v>
      </c>
      <c r="DW402">
        <v>0.31667580000000001</v>
      </c>
      <c r="DX402">
        <v>0.2328046</v>
      </c>
      <c r="DY402">
        <v>0.29274549999999999</v>
      </c>
      <c r="DZ402">
        <v>0.14854809999999999</v>
      </c>
      <c r="EA402">
        <v>0.1758258</v>
      </c>
      <c r="EB402">
        <v>0.38324459999999999</v>
      </c>
      <c r="EC402">
        <v>0.37161070000000002</v>
      </c>
      <c r="ED402">
        <v>0.53006569999999997</v>
      </c>
      <c r="EE402">
        <v>0.58852789999999999</v>
      </c>
      <c r="EF402">
        <v>0.67825990000000003</v>
      </c>
      <c r="EG402">
        <v>0.70744260000000003</v>
      </c>
      <c r="EH402">
        <v>0.95248279999999996</v>
      </c>
      <c r="EI402">
        <v>0.96789860000000005</v>
      </c>
      <c r="EJ402">
        <v>0.65035030000000005</v>
      </c>
      <c r="EK402">
        <v>1.1644699999999999</v>
      </c>
      <c r="EL402">
        <v>1.103027</v>
      </c>
      <c r="EM402">
        <v>0.99595020000000001</v>
      </c>
      <c r="EN402">
        <v>0.85900900000000002</v>
      </c>
      <c r="EO402">
        <v>0.52115140000000004</v>
      </c>
      <c r="EP402">
        <v>0.22927239999999999</v>
      </c>
      <c r="EQ402">
        <v>0.62546590000000002</v>
      </c>
      <c r="ER402">
        <v>0.23212930000000001</v>
      </c>
      <c r="ES402">
        <v>0.13302620000000001</v>
      </c>
      <c r="ET402">
        <v>0.123492</v>
      </c>
      <c r="EU402">
        <v>72</v>
      </c>
      <c r="EV402">
        <v>72</v>
      </c>
      <c r="EW402">
        <v>71</v>
      </c>
      <c r="EX402">
        <v>71</v>
      </c>
      <c r="EY402">
        <v>70</v>
      </c>
      <c r="EZ402">
        <v>68</v>
      </c>
      <c r="FA402">
        <v>68</v>
      </c>
      <c r="FB402">
        <v>69</v>
      </c>
      <c r="FC402">
        <v>74</v>
      </c>
      <c r="FD402">
        <v>81</v>
      </c>
      <c r="FE402">
        <v>85</v>
      </c>
      <c r="FF402">
        <v>85</v>
      </c>
      <c r="FG402">
        <v>88</v>
      </c>
      <c r="FH402">
        <v>87</v>
      </c>
      <c r="FI402">
        <v>84</v>
      </c>
      <c r="FJ402">
        <v>86</v>
      </c>
      <c r="FK402">
        <v>82</v>
      </c>
      <c r="FL402">
        <v>81</v>
      </c>
      <c r="FM402">
        <v>79</v>
      </c>
      <c r="FN402">
        <v>75</v>
      </c>
      <c r="FO402">
        <v>71</v>
      </c>
      <c r="FP402">
        <v>69</v>
      </c>
      <c r="FQ402">
        <v>69</v>
      </c>
      <c r="FR402">
        <v>69</v>
      </c>
      <c r="FS402">
        <v>3.8865400000000001</v>
      </c>
      <c r="FT402">
        <v>0.19123599999999999</v>
      </c>
      <c r="FU402">
        <v>0.26700839999999998</v>
      </c>
      <c r="FV402">
        <v>0.12748370000000001</v>
      </c>
    </row>
    <row r="403" spans="1:178" x14ac:dyDescent="0.3">
      <c r="A403" t="s">
        <v>226</v>
      </c>
      <c r="B403" t="s">
        <v>199</v>
      </c>
      <c r="C403" t="s">
        <v>269</v>
      </c>
      <c r="D403" s="32" t="s">
        <v>243</v>
      </c>
      <c r="E403" t="s">
        <v>221</v>
      </c>
      <c r="F403">
        <v>320</v>
      </c>
      <c r="G403">
        <v>1.353084</v>
      </c>
      <c r="H403">
        <v>1.1094619999999999</v>
      </c>
      <c r="I403">
        <v>0.86917759999999999</v>
      </c>
      <c r="J403">
        <v>0.90056970000000003</v>
      </c>
      <c r="K403">
        <v>0.88719340000000002</v>
      </c>
      <c r="L403">
        <v>0.8429278</v>
      </c>
      <c r="M403">
        <v>1.040419</v>
      </c>
      <c r="N403">
        <v>0.78823829999999995</v>
      </c>
      <c r="O403">
        <v>0.14846219999999999</v>
      </c>
      <c r="P403">
        <v>-0.54431050000000003</v>
      </c>
      <c r="Q403">
        <v>-0.65354990000000002</v>
      </c>
      <c r="R403">
        <v>-0.67772140000000003</v>
      </c>
      <c r="S403">
        <v>-0.46173530000000002</v>
      </c>
      <c r="T403">
        <v>-0.38302170000000002</v>
      </c>
      <c r="U403">
        <v>-0.29709469999999999</v>
      </c>
      <c r="V403">
        <v>0.44607400000000003</v>
      </c>
      <c r="W403">
        <v>1.0738019999999999</v>
      </c>
      <c r="X403">
        <v>2.21827</v>
      </c>
      <c r="Y403">
        <v>2.5961129999999999</v>
      </c>
      <c r="Z403">
        <v>2.6533479999999998</v>
      </c>
      <c r="AA403">
        <v>2.3905340000000002</v>
      </c>
      <c r="AB403">
        <v>2.1562229999999998</v>
      </c>
      <c r="AC403">
        <v>1.8437840000000001</v>
      </c>
      <c r="AD403">
        <v>1.5741019999999999</v>
      </c>
      <c r="AE403">
        <v>-0.45045039999999997</v>
      </c>
      <c r="AF403">
        <v>-0.53891509999999998</v>
      </c>
      <c r="AG403">
        <v>-0.50624880000000005</v>
      </c>
      <c r="AH403">
        <v>-0.56974460000000005</v>
      </c>
      <c r="AI403">
        <v>-0.51623330000000001</v>
      </c>
      <c r="AJ403">
        <v>-0.30869370000000002</v>
      </c>
      <c r="AK403">
        <v>-0.32637690000000003</v>
      </c>
      <c r="AL403">
        <v>-0.37358000000000002</v>
      </c>
      <c r="AM403">
        <v>-0.50423799999999996</v>
      </c>
      <c r="AN403">
        <v>-0.57447789999999999</v>
      </c>
      <c r="AO403">
        <v>-0.73803680000000005</v>
      </c>
      <c r="AP403">
        <v>-0.53165779999999996</v>
      </c>
      <c r="AQ403">
        <v>-0.54669889999999999</v>
      </c>
      <c r="AR403">
        <v>-0.44549620000000001</v>
      </c>
      <c r="AS403">
        <v>-0.27387929999999999</v>
      </c>
      <c r="AT403">
        <v>-0.30256230000000001</v>
      </c>
      <c r="AU403">
        <v>-0.46101249999999999</v>
      </c>
      <c r="AV403">
        <v>-0.42170200000000002</v>
      </c>
      <c r="AW403">
        <v>-0.42914819999999998</v>
      </c>
      <c r="AX403">
        <v>-0.35735889999999998</v>
      </c>
      <c r="AY403">
        <v>-0.52964489999999997</v>
      </c>
      <c r="AZ403">
        <v>-0.58256050000000004</v>
      </c>
      <c r="BA403">
        <v>-0.53403769999999995</v>
      </c>
      <c r="BB403">
        <v>-0.50473809999999997</v>
      </c>
      <c r="BC403">
        <v>-0.31745180000000001</v>
      </c>
      <c r="BD403">
        <v>-0.41906929999999998</v>
      </c>
      <c r="BE403">
        <v>-0.41076790000000002</v>
      </c>
      <c r="BF403">
        <v>-0.47254200000000002</v>
      </c>
      <c r="BG403">
        <v>-0.42201159999999999</v>
      </c>
      <c r="BH403">
        <v>-0.2321744</v>
      </c>
      <c r="BI403">
        <v>-0.24299119999999999</v>
      </c>
      <c r="BJ403">
        <v>-0.27059129999999998</v>
      </c>
      <c r="BK403">
        <v>-0.36084880000000003</v>
      </c>
      <c r="BL403">
        <v>-0.39713660000000001</v>
      </c>
      <c r="BM403">
        <v>-0.51608730000000003</v>
      </c>
      <c r="BN403">
        <v>-0.31664120000000001</v>
      </c>
      <c r="BO403">
        <v>-0.343358</v>
      </c>
      <c r="BP403">
        <v>-0.237096</v>
      </c>
      <c r="BQ403">
        <v>-8.1278699999999995E-2</v>
      </c>
      <c r="BR403">
        <v>-0.120062</v>
      </c>
      <c r="BS403">
        <v>-0.26693280000000003</v>
      </c>
      <c r="BT403">
        <v>-0.22255430000000001</v>
      </c>
      <c r="BU403">
        <v>-0.2452213</v>
      </c>
      <c r="BV403">
        <v>-0.19151489999999999</v>
      </c>
      <c r="BW403">
        <v>-0.38813389999999998</v>
      </c>
      <c r="BX403">
        <v>-0.45920949999999999</v>
      </c>
      <c r="BY403">
        <v>-0.3992057</v>
      </c>
      <c r="BZ403">
        <v>-0.35445660000000001</v>
      </c>
      <c r="CA403">
        <v>-0.22533739999999999</v>
      </c>
      <c r="CB403">
        <v>-0.33606449999999999</v>
      </c>
      <c r="CC403">
        <v>-0.34463820000000001</v>
      </c>
      <c r="CD403">
        <v>-0.40521980000000002</v>
      </c>
      <c r="CE403">
        <v>-0.35675400000000002</v>
      </c>
      <c r="CF403">
        <v>-0.17917739999999999</v>
      </c>
      <c r="CG403">
        <v>-0.1852385</v>
      </c>
      <c r="CH403">
        <v>-0.19926170000000001</v>
      </c>
      <c r="CI403">
        <v>-0.26153779999999999</v>
      </c>
      <c r="CJ403">
        <v>-0.27431050000000001</v>
      </c>
      <c r="CK403">
        <v>-0.36236570000000001</v>
      </c>
      <c r="CL403">
        <v>-0.1677215</v>
      </c>
      <c r="CM403">
        <v>-0.2025248</v>
      </c>
      <c r="CN403">
        <v>-9.2758599999999997E-2</v>
      </c>
      <c r="CO403">
        <v>5.21159E-2</v>
      </c>
      <c r="CP403">
        <v>6.3372000000000003E-3</v>
      </c>
      <c r="CQ403">
        <v>-0.13251389999999999</v>
      </c>
      <c r="CR403">
        <v>-8.4625199999999998E-2</v>
      </c>
      <c r="CS403">
        <v>-0.1178341</v>
      </c>
      <c r="CT403">
        <v>-7.6651800000000006E-2</v>
      </c>
      <c r="CU403">
        <v>-0.29012369999999998</v>
      </c>
      <c r="CV403">
        <v>-0.37377690000000002</v>
      </c>
      <c r="CW403">
        <v>-0.30582150000000002</v>
      </c>
      <c r="CX403">
        <v>-0.25037209999999999</v>
      </c>
      <c r="CY403">
        <v>-0.13322300000000001</v>
      </c>
      <c r="CZ403">
        <v>-0.2530596</v>
      </c>
      <c r="DA403">
        <v>-0.27850839999999999</v>
      </c>
      <c r="DB403">
        <v>-0.33789750000000002</v>
      </c>
      <c r="DC403">
        <v>-0.29149639999999999</v>
      </c>
      <c r="DD403">
        <v>-0.1261804</v>
      </c>
      <c r="DE403">
        <v>-0.12748580000000001</v>
      </c>
      <c r="DF403">
        <v>-0.12793199999999999</v>
      </c>
      <c r="DG403">
        <v>-0.1622268</v>
      </c>
      <c r="DH403">
        <v>-0.15148449999999999</v>
      </c>
      <c r="DI403">
        <v>-0.2086442</v>
      </c>
      <c r="DJ403">
        <v>-1.8801700000000001E-2</v>
      </c>
      <c r="DK403">
        <v>-6.1691500000000003E-2</v>
      </c>
      <c r="DL403">
        <v>5.1578800000000001E-2</v>
      </c>
      <c r="DM403">
        <v>0.18551039999999999</v>
      </c>
      <c r="DN403">
        <v>0.1327363</v>
      </c>
      <c r="DO403">
        <v>1.9051000000000001E-3</v>
      </c>
      <c r="DP403">
        <v>5.3303799999999998E-2</v>
      </c>
      <c r="DQ403">
        <v>9.5531000000000001E-3</v>
      </c>
      <c r="DR403">
        <v>3.8211200000000001E-2</v>
      </c>
      <c r="DS403">
        <v>-0.19211349999999999</v>
      </c>
      <c r="DT403">
        <v>-0.2883444</v>
      </c>
      <c r="DU403">
        <v>-0.2124373</v>
      </c>
      <c r="DV403">
        <v>-0.14628749999999999</v>
      </c>
      <c r="DW403">
        <v>-2.2440000000000001E-4</v>
      </c>
      <c r="DX403">
        <v>-0.13321379999999999</v>
      </c>
      <c r="DY403">
        <v>-0.18302750000000001</v>
      </c>
      <c r="DZ403">
        <v>-0.24069489999999999</v>
      </c>
      <c r="EA403">
        <v>-0.1972747</v>
      </c>
      <c r="EB403">
        <v>-4.96611E-2</v>
      </c>
      <c r="EC403">
        <v>-4.4100100000000003E-2</v>
      </c>
      <c r="ED403">
        <v>-2.4943300000000002E-2</v>
      </c>
      <c r="EE403">
        <v>-1.88375E-2</v>
      </c>
      <c r="EF403">
        <v>2.5856899999999999E-2</v>
      </c>
      <c r="EG403">
        <v>1.33054E-2</v>
      </c>
      <c r="EH403">
        <v>0.19621479999999999</v>
      </c>
      <c r="EI403">
        <v>0.14164930000000001</v>
      </c>
      <c r="EJ403">
        <v>0.25997910000000002</v>
      </c>
      <c r="EK403">
        <v>0.37811099999999997</v>
      </c>
      <c r="EL403">
        <v>0.31523669999999998</v>
      </c>
      <c r="EM403">
        <v>0.19598470000000001</v>
      </c>
      <c r="EN403">
        <v>0.2524515</v>
      </c>
      <c r="EO403">
        <v>0.19348000000000001</v>
      </c>
      <c r="EP403">
        <v>0.20405519999999999</v>
      </c>
      <c r="EQ403">
        <v>-5.0602500000000002E-2</v>
      </c>
      <c r="ER403">
        <v>-0.16499330000000001</v>
      </c>
      <c r="ES403">
        <v>-7.7605300000000002E-2</v>
      </c>
      <c r="ET403">
        <v>3.9940000000000002E-3</v>
      </c>
      <c r="EU403">
        <v>69</v>
      </c>
      <c r="EV403">
        <v>71</v>
      </c>
      <c r="EW403">
        <v>68</v>
      </c>
      <c r="EX403">
        <v>70</v>
      </c>
      <c r="EY403">
        <v>68</v>
      </c>
      <c r="EZ403">
        <v>68</v>
      </c>
      <c r="FA403">
        <v>68</v>
      </c>
      <c r="FB403">
        <v>67</v>
      </c>
      <c r="FC403">
        <v>75</v>
      </c>
      <c r="FD403">
        <v>82</v>
      </c>
      <c r="FE403">
        <v>87</v>
      </c>
      <c r="FF403">
        <v>90</v>
      </c>
      <c r="FG403">
        <v>92</v>
      </c>
      <c r="FH403">
        <v>93</v>
      </c>
      <c r="FI403">
        <v>95</v>
      </c>
      <c r="FJ403">
        <v>93</v>
      </c>
      <c r="FK403">
        <v>89</v>
      </c>
      <c r="FL403">
        <v>88</v>
      </c>
      <c r="FM403">
        <v>85</v>
      </c>
      <c r="FN403">
        <v>80</v>
      </c>
      <c r="FO403">
        <v>74</v>
      </c>
      <c r="FP403">
        <v>72</v>
      </c>
      <c r="FQ403">
        <v>71</v>
      </c>
      <c r="FR403">
        <v>70</v>
      </c>
      <c r="FS403">
        <v>2.84253</v>
      </c>
      <c r="FT403">
        <v>0.1256283</v>
      </c>
      <c r="FU403">
        <v>0.21341450000000001</v>
      </c>
      <c r="FV403">
        <v>0.1235657</v>
      </c>
    </row>
    <row r="404" spans="1:178" x14ac:dyDescent="0.3">
      <c r="A404" t="s">
        <v>226</v>
      </c>
      <c r="B404" t="s">
        <v>199</v>
      </c>
      <c r="C404" t="s">
        <v>269</v>
      </c>
      <c r="D404" s="32" t="s">
        <v>244</v>
      </c>
      <c r="E404" t="s">
        <v>219</v>
      </c>
      <c r="F404">
        <v>539</v>
      </c>
      <c r="G404">
        <v>0.94181380000000003</v>
      </c>
      <c r="H404">
        <v>0.84382990000000002</v>
      </c>
      <c r="I404">
        <v>0.7168371</v>
      </c>
      <c r="J404">
        <v>0.71672089999999999</v>
      </c>
      <c r="K404">
        <v>0.74959980000000004</v>
      </c>
      <c r="L404">
        <v>0.87097080000000004</v>
      </c>
      <c r="M404">
        <v>0.86745229999999995</v>
      </c>
      <c r="N404">
        <v>0.31692690000000001</v>
      </c>
      <c r="O404">
        <v>-2.7098799999999999E-2</v>
      </c>
      <c r="P404">
        <v>8.8267399999999996E-2</v>
      </c>
      <c r="Q404">
        <v>0.46844950000000002</v>
      </c>
      <c r="R404">
        <v>0.4035646</v>
      </c>
      <c r="S404">
        <v>0.76453539999999998</v>
      </c>
      <c r="T404">
        <v>1.2059949999999999</v>
      </c>
      <c r="U404">
        <v>1.311183</v>
      </c>
      <c r="V404">
        <v>1.3672420000000001</v>
      </c>
      <c r="W404">
        <v>1.540913</v>
      </c>
      <c r="X404">
        <v>1.832613</v>
      </c>
      <c r="Y404">
        <v>1.923332</v>
      </c>
      <c r="Z404">
        <v>1.6391979999999999</v>
      </c>
      <c r="AA404">
        <v>1.5860320000000001</v>
      </c>
      <c r="AB404">
        <v>1.320856</v>
      </c>
      <c r="AC404">
        <v>1.2882659999999999</v>
      </c>
      <c r="AD404">
        <v>1.01752</v>
      </c>
      <c r="AE404">
        <v>-0.2582332</v>
      </c>
      <c r="AF404">
        <v>-0.30269940000000001</v>
      </c>
      <c r="AG404">
        <v>-0.27334829999999999</v>
      </c>
      <c r="AH404">
        <v>-0.25712689999999999</v>
      </c>
      <c r="AI404">
        <v>-0.23505100000000001</v>
      </c>
      <c r="AJ404">
        <v>-0.2296502</v>
      </c>
      <c r="AK404">
        <v>-0.27615450000000002</v>
      </c>
      <c r="AL404">
        <v>-0.33159569999999999</v>
      </c>
      <c r="AM404">
        <v>-0.38569409999999998</v>
      </c>
      <c r="AN404">
        <v>-0.3275942</v>
      </c>
      <c r="AO404">
        <v>-0.39829779999999998</v>
      </c>
      <c r="AP404">
        <v>-0.39037240000000001</v>
      </c>
      <c r="AQ404">
        <v>-0.36904920000000002</v>
      </c>
      <c r="AR404">
        <v>-0.3394644</v>
      </c>
      <c r="AS404">
        <v>-0.27880389999999999</v>
      </c>
      <c r="AT404">
        <v>-0.23003080000000001</v>
      </c>
      <c r="AU404">
        <v>-0.42599979999999998</v>
      </c>
      <c r="AV404">
        <v>-0.27817979999999998</v>
      </c>
      <c r="AW404">
        <v>-0.27734940000000002</v>
      </c>
      <c r="AX404">
        <v>-0.31294689999999997</v>
      </c>
      <c r="AY404">
        <v>-0.31454739999999998</v>
      </c>
      <c r="AZ404">
        <v>-0.42305520000000002</v>
      </c>
      <c r="BA404">
        <v>-0.24379029999999999</v>
      </c>
      <c r="BB404">
        <v>-0.217284</v>
      </c>
      <c r="BC404">
        <v>-0.1767311</v>
      </c>
      <c r="BD404">
        <v>-0.21855869999999999</v>
      </c>
      <c r="BE404">
        <v>-0.20929809999999999</v>
      </c>
      <c r="BF404">
        <v>-0.1981551</v>
      </c>
      <c r="BG404">
        <v>-0.17379420000000001</v>
      </c>
      <c r="BH404">
        <v>-0.16419909999999999</v>
      </c>
      <c r="BI404">
        <v>-0.20865349999999999</v>
      </c>
      <c r="BJ404">
        <v>-0.26657439999999999</v>
      </c>
      <c r="BK404">
        <v>-0.29366229999999999</v>
      </c>
      <c r="BL404">
        <v>-0.21992970000000001</v>
      </c>
      <c r="BM404">
        <v>-0.25856849999999998</v>
      </c>
      <c r="BN404">
        <v>-0.2413449</v>
      </c>
      <c r="BO404">
        <v>-0.2171806</v>
      </c>
      <c r="BP404">
        <v>-0.20192560000000001</v>
      </c>
      <c r="BQ404">
        <v>-0.16774939999999999</v>
      </c>
      <c r="BR404">
        <v>-0.1325385</v>
      </c>
      <c r="BS404">
        <v>-0.32852959999999998</v>
      </c>
      <c r="BT404">
        <v>-0.19099630000000001</v>
      </c>
      <c r="BU404">
        <v>-0.16983880000000001</v>
      </c>
      <c r="BV404">
        <v>-0.21124219999999999</v>
      </c>
      <c r="BW404">
        <v>-0.21252879999999999</v>
      </c>
      <c r="BX404">
        <v>-0.33007439999999999</v>
      </c>
      <c r="BY404">
        <v>-0.16234000000000001</v>
      </c>
      <c r="BZ404">
        <v>-0.13625909999999999</v>
      </c>
      <c r="CA404">
        <v>-0.1202829</v>
      </c>
      <c r="CB404">
        <v>-0.16028310000000001</v>
      </c>
      <c r="CC404">
        <v>-0.1649371</v>
      </c>
      <c r="CD404">
        <v>-0.15731129999999999</v>
      </c>
      <c r="CE404">
        <v>-0.13136790000000001</v>
      </c>
      <c r="CF404">
        <v>-0.1188679</v>
      </c>
      <c r="CG404">
        <v>-0.1619025</v>
      </c>
      <c r="CH404">
        <v>-0.22154090000000001</v>
      </c>
      <c r="CI404">
        <v>-0.2299214</v>
      </c>
      <c r="CJ404">
        <v>-0.14536160000000001</v>
      </c>
      <c r="CK404">
        <v>-0.16179250000000001</v>
      </c>
      <c r="CL404">
        <v>-0.138129</v>
      </c>
      <c r="CM404">
        <v>-0.11199679999999999</v>
      </c>
      <c r="CN404">
        <v>-0.1066667</v>
      </c>
      <c r="CO404">
        <v>-9.0833399999999995E-2</v>
      </c>
      <c r="CP404">
        <v>-6.5015699999999996E-2</v>
      </c>
      <c r="CQ404">
        <v>-0.26102199999999998</v>
      </c>
      <c r="CR404">
        <v>-0.13061320000000001</v>
      </c>
      <c r="CS404">
        <v>-9.5377299999999998E-2</v>
      </c>
      <c r="CT404">
        <v>-0.14080190000000001</v>
      </c>
      <c r="CU404">
        <v>-0.1418711</v>
      </c>
      <c r="CV404">
        <v>-0.26567610000000003</v>
      </c>
      <c r="CW404">
        <v>-0.1059277</v>
      </c>
      <c r="CX404">
        <v>-8.0141400000000002E-2</v>
      </c>
      <c r="CY404">
        <v>-6.3834799999999997E-2</v>
      </c>
      <c r="CZ404">
        <v>-0.1020075</v>
      </c>
      <c r="DA404">
        <v>-0.12057610000000001</v>
      </c>
      <c r="DB404">
        <v>-0.1164676</v>
      </c>
      <c r="DC404">
        <v>-8.8941599999999996E-2</v>
      </c>
      <c r="DD404">
        <v>-7.3536699999999997E-2</v>
      </c>
      <c r="DE404">
        <v>-0.1151515</v>
      </c>
      <c r="DF404">
        <v>-0.17650740000000001</v>
      </c>
      <c r="DG404">
        <v>-0.16618050000000001</v>
      </c>
      <c r="DH404">
        <v>-7.0793599999999998E-2</v>
      </c>
      <c r="DI404">
        <v>-6.5016400000000002E-2</v>
      </c>
      <c r="DJ404">
        <v>-3.4913E-2</v>
      </c>
      <c r="DK404">
        <v>-6.8130999999999999E-3</v>
      </c>
      <c r="DL404">
        <v>-1.14077E-2</v>
      </c>
      <c r="DM404">
        <v>-1.39174E-2</v>
      </c>
      <c r="DN404">
        <v>2.5071999999999998E-3</v>
      </c>
      <c r="DO404">
        <v>-0.1935144</v>
      </c>
      <c r="DP404">
        <v>-7.0230200000000007E-2</v>
      </c>
      <c r="DQ404">
        <v>-2.0915799999999998E-2</v>
      </c>
      <c r="DR404">
        <v>-7.0361599999999996E-2</v>
      </c>
      <c r="DS404">
        <v>-7.1213299999999993E-2</v>
      </c>
      <c r="DT404">
        <v>-0.20127790000000001</v>
      </c>
      <c r="DU404">
        <v>-4.9515400000000001E-2</v>
      </c>
      <c r="DV404">
        <v>-2.4023800000000001E-2</v>
      </c>
      <c r="DW404">
        <v>1.76674E-2</v>
      </c>
      <c r="DX404">
        <v>-1.7866799999999999E-2</v>
      </c>
      <c r="DY404">
        <v>-5.6525800000000001E-2</v>
      </c>
      <c r="DZ404">
        <v>-5.7495699999999997E-2</v>
      </c>
      <c r="EA404">
        <v>-2.7684799999999999E-2</v>
      </c>
      <c r="EB404">
        <v>-8.0856999999999995E-3</v>
      </c>
      <c r="EC404">
        <v>-4.7650400000000002E-2</v>
      </c>
      <c r="ED404">
        <v>-0.1114861</v>
      </c>
      <c r="EE404">
        <v>-7.4148699999999998E-2</v>
      </c>
      <c r="EF404">
        <v>3.6870899999999998E-2</v>
      </c>
      <c r="EG404">
        <v>7.4712899999999999E-2</v>
      </c>
      <c r="EH404">
        <v>0.11411449999999999</v>
      </c>
      <c r="EI404">
        <v>0.1450555</v>
      </c>
      <c r="EJ404">
        <v>0.1261311</v>
      </c>
      <c r="EK404">
        <v>9.7137000000000001E-2</v>
      </c>
      <c r="EL404">
        <v>9.9999500000000005E-2</v>
      </c>
      <c r="EM404">
        <v>-9.6044099999999993E-2</v>
      </c>
      <c r="EN404">
        <v>1.69534E-2</v>
      </c>
      <c r="EO404">
        <v>8.6594699999999997E-2</v>
      </c>
      <c r="EP404">
        <v>3.1343000000000003E-2</v>
      </c>
      <c r="EQ404">
        <v>3.0805200000000001E-2</v>
      </c>
      <c r="ER404">
        <v>-0.10829709999999999</v>
      </c>
      <c r="ES404">
        <v>3.1934900000000002E-2</v>
      </c>
      <c r="ET404">
        <v>5.7001200000000002E-2</v>
      </c>
      <c r="EU404">
        <v>41.645159999999997</v>
      </c>
      <c r="EV404">
        <v>39.25806</v>
      </c>
      <c r="EW404">
        <v>39.25806</v>
      </c>
      <c r="EX404">
        <v>38.419350000000001</v>
      </c>
      <c r="EY404">
        <v>39.645159999999997</v>
      </c>
      <c r="EZ404">
        <v>39.419350000000001</v>
      </c>
      <c r="FA404">
        <v>37.806449999999998</v>
      </c>
      <c r="FB404">
        <v>37.87097</v>
      </c>
      <c r="FC404">
        <v>45.483870000000003</v>
      </c>
      <c r="FD404">
        <v>57.161290000000001</v>
      </c>
      <c r="FE404">
        <v>58.548389999999998</v>
      </c>
      <c r="FF404">
        <v>59.935479999999998</v>
      </c>
      <c r="FG404">
        <v>60.548389999999998</v>
      </c>
      <c r="FH404">
        <v>60.935479999999998</v>
      </c>
      <c r="FI404">
        <v>52.322580000000002</v>
      </c>
      <c r="FJ404">
        <v>51.322580000000002</v>
      </c>
      <c r="FK404">
        <v>51.935479999999998</v>
      </c>
      <c r="FL404">
        <v>52.322580000000002</v>
      </c>
      <c r="FM404">
        <v>52.935479999999998</v>
      </c>
      <c r="FN404">
        <v>53.548389999999998</v>
      </c>
      <c r="FO404">
        <v>52.548389999999998</v>
      </c>
      <c r="FP404">
        <v>52.322580000000002</v>
      </c>
      <c r="FQ404">
        <v>53.322580000000002</v>
      </c>
      <c r="FR404">
        <v>55.548389999999998</v>
      </c>
      <c r="FS404">
        <v>1.718825</v>
      </c>
      <c r="FT404">
        <v>9.5947199999999996E-2</v>
      </c>
      <c r="FU404">
        <v>0.1167913</v>
      </c>
      <c r="FV404">
        <v>7.12584E-2</v>
      </c>
    </row>
    <row r="405" spans="1:178" x14ac:dyDescent="0.3">
      <c r="A405" t="s">
        <v>226</v>
      </c>
      <c r="B405" t="s">
        <v>199</v>
      </c>
      <c r="C405" t="s">
        <v>269</v>
      </c>
      <c r="D405" s="32" t="s">
        <v>244</v>
      </c>
      <c r="E405" t="s">
        <v>220</v>
      </c>
      <c r="F405">
        <v>259</v>
      </c>
      <c r="G405">
        <v>1.118546</v>
      </c>
      <c r="H405">
        <v>0.93360869999999996</v>
      </c>
      <c r="I405">
        <v>0.78584960000000004</v>
      </c>
      <c r="J405">
        <v>0.78953989999999996</v>
      </c>
      <c r="K405">
        <v>0.82608099999999995</v>
      </c>
      <c r="L405">
        <v>1.0556460000000001</v>
      </c>
      <c r="M405">
        <v>0.98816029999999999</v>
      </c>
      <c r="N405">
        <v>0.36967070000000002</v>
      </c>
      <c r="O405">
        <v>0.1665034</v>
      </c>
      <c r="P405">
        <v>0.48399769999999998</v>
      </c>
      <c r="Q405">
        <v>0.59134989999999998</v>
      </c>
      <c r="R405">
        <v>0.51492689999999997</v>
      </c>
      <c r="S405">
        <v>0.96081749999999999</v>
      </c>
      <c r="T405">
        <v>1.290851</v>
      </c>
      <c r="U405">
        <v>1.32178</v>
      </c>
      <c r="V405">
        <v>1.440504</v>
      </c>
      <c r="W405">
        <v>1.5586310000000001</v>
      </c>
      <c r="X405">
        <v>1.805134</v>
      </c>
      <c r="Y405">
        <v>2.0910440000000001</v>
      </c>
      <c r="Z405">
        <v>1.906712</v>
      </c>
      <c r="AA405">
        <v>1.8874610000000001</v>
      </c>
      <c r="AB405">
        <v>1.2748349999999999</v>
      </c>
      <c r="AC405">
        <v>1.3375840000000001</v>
      </c>
      <c r="AD405">
        <v>0.98973109999999997</v>
      </c>
      <c r="AE405">
        <v>-0.41669539999999999</v>
      </c>
      <c r="AF405">
        <v>-0.30301349999999999</v>
      </c>
      <c r="AG405">
        <v>-0.2307804</v>
      </c>
      <c r="AH405">
        <v>-0.21614630000000001</v>
      </c>
      <c r="AI405">
        <v>-0.2419087</v>
      </c>
      <c r="AJ405">
        <v>-0.29400490000000001</v>
      </c>
      <c r="AK405">
        <v>-0.31912770000000001</v>
      </c>
      <c r="AL405">
        <v>-0.44765260000000001</v>
      </c>
      <c r="AM405">
        <v>-0.48307810000000001</v>
      </c>
      <c r="AN405">
        <v>-0.51607879999999995</v>
      </c>
      <c r="AO405">
        <v>-0.54665200000000003</v>
      </c>
      <c r="AP405">
        <v>-0.40279490000000001</v>
      </c>
      <c r="AQ405">
        <v>-0.40460679999999999</v>
      </c>
      <c r="AR405">
        <v>-0.31558829999999999</v>
      </c>
      <c r="AS405">
        <v>-0.30832270000000001</v>
      </c>
      <c r="AT405">
        <v>-0.26491239999999999</v>
      </c>
      <c r="AU405">
        <v>-0.7297825</v>
      </c>
      <c r="AV405">
        <v>-0.55218920000000005</v>
      </c>
      <c r="AW405">
        <v>-0.50279499999999999</v>
      </c>
      <c r="AX405">
        <v>-0.44731549999999998</v>
      </c>
      <c r="AY405">
        <v>-0.43788189999999999</v>
      </c>
      <c r="AZ405">
        <v>-0.76834939999999996</v>
      </c>
      <c r="BA405">
        <v>-0.49584240000000002</v>
      </c>
      <c r="BB405">
        <v>-0.42448429999999998</v>
      </c>
      <c r="BC405">
        <v>-0.29543710000000001</v>
      </c>
      <c r="BD405">
        <v>-0.20727960000000001</v>
      </c>
      <c r="BE405">
        <v>-0.15645870000000001</v>
      </c>
      <c r="BF405">
        <v>-0.1427515</v>
      </c>
      <c r="BG405">
        <v>-0.16210640000000001</v>
      </c>
      <c r="BH405">
        <v>-0.19611229999999999</v>
      </c>
      <c r="BI405">
        <v>-0.23284730000000001</v>
      </c>
      <c r="BJ405">
        <v>-0.35285850000000002</v>
      </c>
      <c r="BK405">
        <v>-0.3506397</v>
      </c>
      <c r="BL405">
        <v>-0.33386779999999999</v>
      </c>
      <c r="BM405">
        <v>-0.27556839999999999</v>
      </c>
      <c r="BN405">
        <v>-0.15403210000000001</v>
      </c>
      <c r="BO405">
        <v>-0.15387809999999999</v>
      </c>
      <c r="BP405">
        <v>-8.2722799999999999E-2</v>
      </c>
      <c r="BQ405">
        <v>-0.11071060000000001</v>
      </c>
      <c r="BR405">
        <v>-6.8223000000000006E-2</v>
      </c>
      <c r="BS405">
        <v>-0.54326129999999995</v>
      </c>
      <c r="BT405">
        <v>-0.38465179999999999</v>
      </c>
      <c r="BU405">
        <v>-0.31282209999999999</v>
      </c>
      <c r="BV405">
        <v>-0.2484922</v>
      </c>
      <c r="BW405">
        <v>-0.22006500000000001</v>
      </c>
      <c r="BX405">
        <v>-0.58553299999999997</v>
      </c>
      <c r="BY405">
        <v>-0.33073039999999998</v>
      </c>
      <c r="BZ405">
        <v>-0.30801709999999999</v>
      </c>
      <c r="CA405">
        <v>-0.2114539</v>
      </c>
      <c r="CB405">
        <v>-0.14097460000000001</v>
      </c>
      <c r="CC405">
        <v>-0.1049837</v>
      </c>
      <c r="CD405">
        <v>-9.19185E-2</v>
      </c>
      <c r="CE405">
        <v>-0.1068356</v>
      </c>
      <c r="CF405">
        <v>-0.12831219999999999</v>
      </c>
      <c r="CG405">
        <v>-0.17308970000000001</v>
      </c>
      <c r="CH405">
        <v>-0.28720440000000003</v>
      </c>
      <c r="CI405">
        <v>-0.25891330000000001</v>
      </c>
      <c r="CJ405">
        <v>-0.20766889999999999</v>
      </c>
      <c r="CK405">
        <v>-8.78168E-2</v>
      </c>
      <c r="CL405">
        <v>1.8260200000000001E-2</v>
      </c>
      <c r="CM405">
        <v>1.9775899999999999E-2</v>
      </c>
      <c r="CN405">
        <v>7.8559000000000004E-2</v>
      </c>
      <c r="CO405">
        <v>2.6155000000000001E-2</v>
      </c>
      <c r="CP405">
        <v>6.8003499999999995E-2</v>
      </c>
      <c r="CQ405">
        <v>-0.41407739999999998</v>
      </c>
      <c r="CR405">
        <v>-0.26861600000000002</v>
      </c>
      <c r="CS405">
        <v>-0.18124750000000001</v>
      </c>
      <c r="CT405">
        <v>-0.1107877</v>
      </c>
      <c r="CU405">
        <v>-6.9205600000000006E-2</v>
      </c>
      <c r="CV405">
        <v>-0.45891490000000001</v>
      </c>
      <c r="CW405">
        <v>-0.21637429999999999</v>
      </c>
      <c r="CX405">
        <v>-0.2273522</v>
      </c>
      <c r="CY405">
        <v>-0.1274708</v>
      </c>
      <c r="CZ405">
        <v>-7.4669700000000006E-2</v>
      </c>
      <c r="DA405">
        <v>-5.3508800000000002E-2</v>
      </c>
      <c r="DB405">
        <v>-4.1085400000000001E-2</v>
      </c>
      <c r="DC405">
        <v>-5.1564800000000001E-2</v>
      </c>
      <c r="DD405">
        <v>-6.0512099999999999E-2</v>
      </c>
      <c r="DE405">
        <v>-0.11333210000000001</v>
      </c>
      <c r="DF405">
        <v>-0.2215502</v>
      </c>
      <c r="DG405">
        <v>-0.1671868</v>
      </c>
      <c r="DH405">
        <v>-8.1470100000000004E-2</v>
      </c>
      <c r="DI405">
        <v>9.9934899999999993E-2</v>
      </c>
      <c r="DJ405">
        <v>0.19055259999999999</v>
      </c>
      <c r="DK405">
        <v>0.19342980000000001</v>
      </c>
      <c r="DL405">
        <v>0.2398409</v>
      </c>
      <c r="DM405">
        <v>0.16302059999999999</v>
      </c>
      <c r="DN405">
        <v>0.20422999999999999</v>
      </c>
      <c r="DO405">
        <v>-0.28489350000000002</v>
      </c>
      <c r="DP405">
        <v>-0.1525801</v>
      </c>
      <c r="DQ405">
        <v>-4.9672800000000003E-2</v>
      </c>
      <c r="DR405">
        <v>2.6916699999999998E-2</v>
      </c>
      <c r="DS405">
        <v>8.1653699999999996E-2</v>
      </c>
      <c r="DT405">
        <v>-0.3322968</v>
      </c>
      <c r="DU405">
        <v>-0.1020182</v>
      </c>
      <c r="DV405">
        <v>-0.14668729999999999</v>
      </c>
      <c r="DW405">
        <v>-6.2123999999999999E-3</v>
      </c>
      <c r="DX405">
        <v>2.1064200000000002E-2</v>
      </c>
      <c r="DY405">
        <v>2.0812899999999999E-2</v>
      </c>
      <c r="DZ405">
        <v>3.2309400000000002E-2</v>
      </c>
      <c r="EA405">
        <v>2.8237499999999999E-2</v>
      </c>
      <c r="EB405">
        <v>3.7380499999999997E-2</v>
      </c>
      <c r="EC405">
        <v>-2.7051700000000001E-2</v>
      </c>
      <c r="ED405">
        <v>-0.12675610000000001</v>
      </c>
      <c r="EE405">
        <v>-3.4748399999999999E-2</v>
      </c>
      <c r="EF405">
        <v>0.100741</v>
      </c>
      <c r="EG405">
        <v>0.37101840000000003</v>
      </c>
      <c r="EH405">
        <v>0.43931540000000002</v>
      </c>
      <c r="EI405">
        <v>0.44415850000000001</v>
      </c>
      <c r="EJ405">
        <v>0.47270630000000002</v>
      </c>
      <c r="EK405">
        <v>0.36063269999999997</v>
      </c>
      <c r="EL405">
        <v>0.40091939999999998</v>
      </c>
      <c r="EM405">
        <v>-9.8372299999999996E-2</v>
      </c>
      <c r="EN405">
        <v>1.49573E-2</v>
      </c>
      <c r="EO405">
        <v>0.14030000000000001</v>
      </c>
      <c r="EP405">
        <v>0.2257401</v>
      </c>
      <c r="EQ405">
        <v>0.29947059999999998</v>
      </c>
      <c r="ER405">
        <v>-0.14948030000000001</v>
      </c>
      <c r="ES405">
        <v>6.3093800000000005E-2</v>
      </c>
      <c r="ET405">
        <v>-3.02201E-2</v>
      </c>
      <c r="EU405">
        <v>49</v>
      </c>
      <c r="EV405">
        <v>46</v>
      </c>
      <c r="EW405">
        <v>46</v>
      </c>
      <c r="EX405">
        <v>47</v>
      </c>
      <c r="EY405">
        <v>47</v>
      </c>
      <c r="EZ405">
        <v>48</v>
      </c>
      <c r="FA405">
        <v>47</v>
      </c>
      <c r="FB405">
        <v>44</v>
      </c>
      <c r="FC405">
        <v>51</v>
      </c>
      <c r="FD405">
        <v>59</v>
      </c>
      <c r="FE405">
        <v>61</v>
      </c>
      <c r="FF405">
        <v>63</v>
      </c>
      <c r="FG405">
        <v>63</v>
      </c>
      <c r="FH405">
        <v>64</v>
      </c>
      <c r="FI405">
        <v>56</v>
      </c>
      <c r="FJ405">
        <v>55</v>
      </c>
      <c r="FK405">
        <v>55</v>
      </c>
      <c r="FL405">
        <v>56</v>
      </c>
      <c r="FM405">
        <v>56</v>
      </c>
      <c r="FN405">
        <v>56</v>
      </c>
      <c r="FO405">
        <v>55</v>
      </c>
      <c r="FP405">
        <v>56</v>
      </c>
      <c r="FQ405">
        <v>57</v>
      </c>
      <c r="FR405">
        <v>58</v>
      </c>
      <c r="FS405">
        <v>3.1190669999999998</v>
      </c>
      <c r="FT405">
        <v>0.1802192</v>
      </c>
      <c r="FU405">
        <v>0.2294004</v>
      </c>
      <c r="FV405">
        <v>0.1082656</v>
      </c>
    </row>
    <row r="406" spans="1:178" x14ac:dyDescent="0.3">
      <c r="A406" t="s">
        <v>226</v>
      </c>
      <c r="B406" t="s">
        <v>199</v>
      </c>
      <c r="C406" t="s">
        <v>269</v>
      </c>
      <c r="D406" s="32" t="s">
        <v>244</v>
      </c>
      <c r="E406" t="s">
        <v>221</v>
      </c>
      <c r="F406">
        <v>280</v>
      </c>
      <c r="G406">
        <v>0.80765909999999996</v>
      </c>
      <c r="H406">
        <v>0.77698460000000003</v>
      </c>
      <c r="I406">
        <v>0.67242139999999995</v>
      </c>
      <c r="J406">
        <v>0.66933830000000005</v>
      </c>
      <c r="K406">
        <v>0.69509790000000005</v>
      </c>
      <c r="L406">
        <v>0.74028170000000004</v>
      </c>
      <c r="M406">
        <v>0.75622049999999996</v>
      </c>
      <c r="N406">
        <v>0.29311670000000001</v>
      </c>
      <c r="O406">
        <v>-0.12845319999999999</v>
      </c>
      <c r="P406">
        <v>-0.15299950000000001</v>
      </c>
      <c r="Q406">
        <v>0.39396880000000001</v>
      </c>
      <c r="R406">
        <v>0.37128539999999999</v>
      </c>
      <c r="S406">
        <v>0.7100938</v>
      </c>
      <c r="T406">
        <v>1.2020580000000001</v>
      </c>
      <c r="U406">
        <v>1.3559369999999999</v>
      </c>
      <c r="V406">
        <v>1.303258</v>
      </c>
      <c r="W406">
        <v>1.5325200000000001</v>
      </c>
      <c r="X406">
        <v>1.827013</v>
      </c>
      <c r="Y406">
        <v>1.8514980000000001</v>
      </c>
      <c r="Z406">
        <v>1.4675339999999999</v>
      </c>
      <c r="AA406">
        <v>1.4319919999999999</v>
      </c>
      <c r="AB406">
        <v>1.3886639999999999</v>
      </c>
      <c r="AC406">
        <v>1.276546</v>
      </c>
      <c r="AD406">
        <v>1.0471109999999999</v>
      </c>
      <c r="AE406">
        <v>-0.28588659999999999</v>
      </c>
      <c r="AF406">
        <v>-0.40441929999999998</v>
      </c>
      <c r="AG406">
        <v>-0.35515760000000002</v>
      </c>
      <c r="AH406">
        <v>-0.3338719</v>
      </c>
      <c r="AI406">
        <v>-0.2916204</v>
      </c>
      <c r="AJ406">
        <v>-0.27851779999999998</v>
      </c>
      <c r="AK406">
        <v>-0.34629100000000002</v>
      </c>
      <c r="AL406">
        <v>-0.31233050000000001</v>
      </c>
      <c r="AM406">
        <v>-0.38780550000000003</v>
      </c>
      <c r="AN406">
        <v>-0.31281320000000001</v>
      </c>
      <c r="AO406">
        <v>-0.45069350000000002</v>
      </c>
      <c r="AP406">
        <v>-0.49840269999999998</v>
      </c>
      <c r="AQ406">
        <v>-0.42963960000000001</v>
      </c>
      <c r="AR406">
        <v>-0.44939010000000001</v>
      </c>
      <c r="AS406">
        <v>-0.33271260000000002</v>
      </c>
      <c r="AT406">
        <v>-0.34527570000000002</v>
      </c>
      <c r="AU406">
        <v>-0.34470460000000003</v>
      </c>
      <c r="AV406">
        <v>-0.2153487</v>
      </c>
      <c r="AW406">
        <v>-0.21982959999999999</v>
      </c>
      <c r="AX406">
        <v>-0.3541531</v>
      </c>
      <c r="AY406">
        <v>-0.32318079999999999</v>
      </c>
      <c r="AZ406">
        <v>-0.27769759999999999</v>
      </c>
      <c r="BA406">
        <v>-0.15618090000000001</v>
      </c>
      <c r="BB406">
        <v>-0.1784125</v>
      </c>
      <c r="BC406">
        <v>-0.1673404</v>
      </c>
      <c r="BD406">
        <v>-0.27337889999999998</v>
      </c>
      <c r="BE406">
        <v>-0.2656346</v>
      </c>
      <c r="BF406">
        <v>-0.25478149999999999</v>
      </c>
      <c r="BG406">
        <v>-0.20975779999999999</v>
      </c>
      <c r="BH406">
        <v>-0.18897340000000001</v>
      </c>
      <c r="BI406">
        <v>-0.25385380000000002</v>
      </c>
      <c r="BJ406">
        <v>-0.2285758</v>
      </c>
      <c r="BK406">
        <v>-0.27134809999999998</v>
      </c>
      <c r="BL406">
        <v>-0.18551090000000001</v>
      </c>
      <c r="BM406">
        <v>-0.30575639999999998</v>
      </c>
      <c r="BN406">
        <v>-0.32142219999999999</v>
      </c>
      <c r="BO406">
        <v>-0.25006709999999999</v>
      </c>
      <c r="BP406">
        <v>-0.28668450000000001</v>
      </c>
      <c r="BQ406">
        <v>-0.20306589999999999</v>
      </c>
      <c r="BR406">
        <v>-0.2397966</v>
      </c>
      <c r="BS406">
        <v>-0.23650080000000001</v>
      </c>
      <c r="BT406">
        <v>-0.12735350000000001</v>
      </c>
      <c r="BU406">
        <v>-9.4120800000000004E-2</v>
      </c>
      <c r="BV406">
        <v>-0.2409028</v>
      </c>
      <c r="BW406">
        <v>-0.2217085</v>
      </c>
      <c r="BX406">
        <v>-0.1756008</v>
      </c>
      <c r="BY406">
        <v>-7.3800400000000002E-2</v>
      </c>
      <c r="BZ406">
        <v>-5.8309399999999997E-2</v>
      </c>
      <c r="CA406">
        <v>-8.5235699999999998E-2</v>
      </c>
      <c r="CB406">
        <v>-0.1826207</v>
      </c>
      <c r="CC406">
        <v>-0.20363120000000001</v>
      </c>
      <c r="CD406">
        <v>-0.20000370000000001</v>
      </c>
      <c r="CE406">
        <v>-0.15306</v>
      </c>
      <c r="CF406">
        <v>-0.12695519999999999</v>
      </c>
      <c r="CG406">
        <v>-0.18983220000000001</v>
      </c>
      <c r="CH406">
        <v>-0.17056750000000001</v>
      </c>
      <c r="CI406">
        <v>-0.19069</v>
      </c>
      <c r="CJ406">
        <v>-9.73416E-2</v>
      </c>
      <c r="CK406">
        <v>-0.20537330000000001</v>
      </c>
      <c r="CL406">
        <v>-0.1988462</v>
      </c>
      <c r="CM406">
        <v>-0.12569569999999999</v>
      </c>
      <c r="CN406">
        <v>-0.17399500000000001</v>
      </c>
      <c r="CO406">
        <v>-0.113273</v>
      </c>
      <c r="CP406">
        <v>-0.1667421</v>
      </c>
      <c r="CQ406">
        <v>-0.16155919999999999</v>
      </c>
      <c r="CR406">
        <v>-6.6408400000000006E-2</v>
      </c>
      <c r="CS406">
        <v>-7.0552000000000002E-3</v>
      </c>
      <c r="CT406">
        <v>-0.162466</v>
      </c>
      <c r="CU406">
        <v>-0.15142920000000001</v>
      </c>
      <c r="CV406">
        <v>-0.1048888</v>
      </c>
      <c r="CW406">
        <v>-1.6743899999999999E-2</v>
      </c>
      <c r="CX406">
        <v>2.4873699999999999E-2</v>
      </c>
      <c r="CY406">
        <v>-3.1308999999999998E-3</v>
      </c>
      <c r="CZ406">
        <v>-9.18625E-2</v>
      </c>
      <c r="DA406">
        <v>-0.1416278</v>
      </c>
      <c r="DB406">
        <v>-0.14522599999999999</v>
      </c>
      <c r="DC406">
        <v>-9.6362100000000006E-2</v>
      </c>
      <c r="DD406">
        <v>-6.4936900000000006E-2</v>
      </c>
      <c r="DE406">
        <v>-0.12581049999999999</v>
      </c>
      <c r="DF406">
        <v>-0.1125592</v>
      </c>
      <c r="DG406">
        <v>-0.110032</v>
      </c>
      <c r="DH406">
        <v>-9.1724000000000007E-3</v>
      </c>
      <c r="DI406">
        <v>-0.10499029999999999</v>
      </c>
      <c r="DJ406">
        <v>-7.6270099999999993E-2</v>
      </c>
      <c r="DK406">
        <v>-1.3243E-3</v>
      </c>
      <c r="DL406">
        <v>-6.1305600000000002E-2</v>
      </c>
      <c r="DM406">
        <v>-2.34801E-2</v>
      </c>
      <c r="DN406">
        <v>-9.3687599999999996E-2</v>
      </c>
      <c r="DO406">
        <v>-8.6617600000000003E-2</v>
      </c>
      <c r="DP406">
        <v>-5.4631999999999997E-3</v>
      </c>
      <c r="DQ406">
        <v>8.0010399999999995E-2</v>
      </c>
      <c r="DR406">
        <v>-8.4029300000000001E-2</v>
      </c>
      <c r="DS406">
        <v>-8.1149799999999994E-2</v>
      </c>
      <c r="DT406">
        <v>-3.41768E-2</v>
      </c>
      <c r="DU406">
        <v>4.0312599999999997E-2</v>
      </c>
      <c r="DV406">
        <v>0.10805679999999999</v>
      </c>
      <c r="DW406">
        <v>0.1154153</v>
      </c>
      <c r="DX406">
        <v>3.9177900000000002E-2</v>
      </c>
      <c r="DY406">
        <v>-5.21048E-2</v>
      </c>
      <c r="DZ406">
        <v>-6.6135600000000003E-2</v>
      </c>
      <c r="EA406">
        <v>-1.44995E-2</v>
      </c>
      <c r="EB406">
        <v>2.4607500000000001E-2</v>
      </c>
      <c r="EC406">
        <v>-3.3373300000000002E-2</v>
      </c>
      <c r="ED406">
        <v>-2.88045E-2</v>
      </c>
      <c r="EE406">
        <v>6.4254000000000004E-3</v>
      </c>
      <c r="EF406">
        <v>0.11813</v>
      </c>
      <c r="EG406">
        <v>3.99469E-2</v>
      </c>
      <c r="EH406">
        <v>0.1007103</v>
      </c>
      <c r="EI406">
        <v>0.1782482</v>
      </c>
      <c r="EJ406">
        <v>0.10140010000000001</v>
      </c>
      <c r="EK406">
        <v>0.1061666</v>
      </c>
      <c r="EL406">
        <v>1.1791599999999999E-2</v>
      </c>
      <c r="EM406">
        <v>2.15862E-2</v>
      </c>
      <c r="EN406">
        <v>8.2531900000000005E-2</v>
      </c>
      <c r="EO406">
        <v>0.20571929999999999</v>
      </c>
      <c r="EP406">
        <v>2.9221E-2</v>
      </c>
      <c r="EQ406">
        <v>2.0322400000000001E-2</v>
      </c>
      <c r="ER406">
        <v>6.7919999999999994E-2</v>
      </c>
      <c r="ES406">
        <v>0.1226931</v>
      </c>
      <c r="ET406">
        <v>0.22816</v>
      </c>
      <c r="EU406">
        <v>37</v>
      </c>
      <c r="EV406">
        <v>35</v>
      </c>
      <c r="EW406">
        <v>35</v>
      </c>
      <c r="EX406">
        <v>33</v>
      </c>
      <c r="EY406">
        <v>35</v>
      </c>
      <c r="EZ406">
        <v>34</v>
      </c>
      <c r="FA406">
        <v>32</v>
      </c>
      <c r="FB406">
        <v>34</v>
      </c>
      <c r="FC406">
        <v>42</v>
      </c>
      <c r="FD406">
        <v>56</v>
      </c>
      <c r="FE406">
        <v>57</v>
      </c>
      <c r="FF406">
        <v>58</v>
      </c>
      <c r="FG406">
        <v>59</v>
      </c>
      <c r="FH406">
        <v>59</v>
      </c>
      <c r="FI406">
        <v>50</v>
      </c>
      <c r="FJ406">
        <v>49</v>
      </c>
      <c r="FK406">
        <v>50</v>
      </c>
      <c r="FL406">
        <v>50</v>
      </c>
      <c r="FM406">
        <v>51</v>
      </c>
      <c r="FN406">
        <v>52</v>
      </c>
      <c r="FO406">
        <v>51</v>
      </c>
      <c r="FP406">
        <v>50</v>
      </c>
      <c r="FQ406">
        <v>51</v>
      </c>
      <c r="FR406">
        <v>54</v>
      </c>
      <c r="FS406">
        <v>1.949989</v>
      </c>
      <c r="FT406">
        <v>0.10551049999999999</v>
      </c>
      <c r="FU406">
        <v>0.1200561</v>
      </c>
      <c r="FV406">
        <v>8.9494400000000002E-2</v>
      </c>
    </row>
    <row r="407" spans="1:178" x14ac:dyDescent="0.3">
      <c r="A407" t="s">
        <v>226</v>
      </c>
      <c r="B407" t="s">
        <v>199</v>
      </c>
      <c r="C407" t="s">
        <v>269</v>
      </c>
      <c r="D407" s="32" t="s">
        <v>245</v>
      </c>
      <c r="E407" t="s">
        <v>219</v>
      </c>
      <c r="F407">
        <v>559</v>
      </c>
      <c r="G407">
        <v>0.88318470000000004</v>
      </c>
      <c r="H407">
        <v>0.82463629999999999</v>
      </c>
      <c r="I407">
        <v>0.79595000000000005</v>
      </c>
      <c r="J407">
        <v>0.89623710000000001</v>
      </c>
      <c r="K407">
        <v>1.006697</v>
      </c>
      <c r="L407">
        <v>0.93048690000000001</v>
      </c>
      <c r="M407">
        <v>1.0571299999999999</v>
      </c>
      <c r="N407">
        <v>0.5307172</v>
      </c>
      <c r="O407">
        <v>-0.5312924</v>
      </c>
      <c r="P407">
        <v>-1.4041520000000001</v>
      </c>
      <c r="Q407">
        <v>-1.200583</v>
      </c>
      <c r="R407">
        <v>-0.37820959999999998</v>
      </c>
      <c r="S407">
        <v>0.24969669999999999</v>
      </c>
      <c r="T407">
        <v>0.34672039999999998</v>
      </c>
      <c r="U407">
        <v>0.49384410000000001</v>
      </c>
      <c r="V407">
        <v>0.7169198</v>
      </c>
      <c r="W407">
        <v>0.8382522</v>
      </c>
      <c r="X407">
        <v>1.3865639999999999</v>
      </c>
      <c r="Y407">
        <v>1.6864779999999999</v>
      </c>
      <c r="Z407">
        <v>1.523795</v>
      </c>
      <c r="AA407">
        <v>1.4064350000000001</v>
      </c>
      <c r="AB407">
        <v>1.3549690000000001</v>
      </c>
      <c r="AC407">
        <v>1.230443</v>
      </c>
      <c r="AD407">
        <v>1.0292129999999999</v>
      </c>
      <c r="AE407">
        <v>-0.2582334</v>
      </c>
      <c r="AF407">
        <v>-0.3026993</v>
      </c>
      <c r="AG407">
        <v>-0.27334829999999999</v>
      </c>
      <c r="AH407">
        <v>-0.25712689999999999</v>
      </c>
      <c r="AI407">
        <v>-0.23505100000000001</v>
      </c>
      <c r="AJ407">
        <v>-0.2296501</v>
      </c>
      <c r="AK407">
        <v>-0.27615459999999997</v>
      </c>
      <c r="AL407">
        <v>-0.33159569999999999</v>
      </c>
      <c r="AM407">
        <v>-0.38569409999999998</v>
      </c>
      <c r="AN407">
        <v>-0.3275941</v>
      </c>
      <c r="AO407">
        <v>-0.39829769999999998</v>
      </c>
      <c r="AP407">
        <v>-0.39037240000000001</v>
      </c>
      <c r="AQ407">
        <v>-0.36904920000000002</v>
      </c>
      <c r="AR407">
        <v>-0.3394644</v>
      </c>
      <c r="AS407">
        <v>-0.27880379999999999</v>
      </c>
      <c r="AT407">
        <v>-0.23003090000000001</v>
      </c>
      <c r="AU407">
        <v>-0.42599979999999998</v>
      </c>
      <c r="AV407">
        <v>-0.27817979999999998</v>
      </c>
      <c r="AW407">
        <v>-0.27734940000000002</v>
      </c>
      <c r="AX407">
        <v>-0.31294689999999997</v>
      </c>
      <c r="AY407">
        <v>-0.31454739999999998</v>
      </c>
      <c r="AZ407">
        <v>-0.42305520000000002</v>
      </c>
      <c r="BA407">
        <v>-0.24379029999999999</v>
      </c>
      <c r="BB407">
        <v>-0.21728410000000001</v>
      </c>
      <c r="BC407">
        <v>-0.1767312</v>
      </c>
      <c r="BD407">
        <v>-0.21855859999999999</v>
      </c>
      <c r="BE407">
        <v>-0.20929809999999999</v>
      </c>
      <c r="BF407">
        <v>-0.198155</v>
      </c>
      <c r="BG407">
        <v>-0.17379420000000001</v>
      </c>
      <c r="BH407">
        <v>-0.16419909999999999</v>
      </c>
      <c r="BI407">
        <v>-0.20865359999999999</v>
      </c>
      <c r="BJ407">
        <v>-0.26657439999999999</v>
      </c>
      <c r="BK407">
        <v>-0.29366229999999999</v>
      </c>
      <c r="BL407">
        <v>-0.2199296</v>
      </c>
      <c r="BM407">
        <v>-0.25856849999999998</v>
      </c>
      <c r="BN407">
        <v>-0.2413449</v>
      </c>
      <c r="BO407">
        <v>-0.2171806</v>
      </c>
      <c r="BP407">
        <v>-0.20192560000000001</v>
      </c>
      <c r="BQ407">
        <v>-0.16774929999999999</v>
      </c>
      <c r="BR407">
        <v>-0.13253860000000001</v>
      </c>
      <c r="BS407">
        <v>-0.32852959999999998</v>
      </c>
      <c r="BT407">
        <v>-0.19099630000000001</v>
      </c>
      <c r="BU407">
        <v>-0.16983880000000001</v>
      </c>
      <c r="BV407">
        <v>-0.21124219999999999</v>
      </c>
      <c r="BW407">
        <v>-0.21252879999999999</v>
      </c>
      <c r="BX407">
        <v>-0.33007439999999999</v>
      </c>
      <c r="BY407">
        <v>-0.16234000000000001</v>
      </c>
      <c r="BZ407">
        <v>-0.1362592</v>
      </c>
      <c r="CA407">
        <v>-0.1202831</v>
      </c>
      <c r="CB407">
        <v>-0.16028300000000001</v>
      </c>
      <c r="CC407">
        <v>-0.1649371</v>
      </c>
      <c r="CD407">
        <v>-0.15731129999999999</v>
      </c>
      <c r="CE407">
        <v>-0.13136790000000001</v>
      </c>
      <c r="CF407">
        <v>-0.1188679</v>
      </c>
      <c r="CG407">
        <v>-0.1619025</v>
      </c>
      <c r="CH407">
        <v>-0.22154090000000001</v>
      </c>
      <c r="CI407">
        <v>-0.2299214</v>
      </c>
      <c r="CJ407">
        <v>-0.1453615</v>
      </c>
      <c r="CK407">
        <v>-0.1617924</v>
      </c>
      <c r="CL407">
        <v>-0.138129</v>
      </c>
      <c r="CM407">
        <v>-0.11199679999999999</v>
      </c>
      <c r="CN407">
        <v>-0.1066667</v>
      </c>
      <c r="CO407">
        <v>-9.0833300000000006E-2</v>
      </c>
      <c r="CP407">
        <v>-6.5015699999999996E-2</v>
      </c>
      <c r="CQ407">
        <v>-0.26102199999999998</v>
      </c>
      <c r="CR407">
        <v>-0.13061320000000001</v>
      </c>
      <c r="CS407">
        <v>-9.5377299999999998E-2</v>
      </c>
      <c r="CT407">
        <v>-0.14080190000000001</v>
      </c>
      <c r="CU407">
        <v>-0.1418711</v>
      </c>
      <c r="CV407">
        <v>-0.26567610000000003</v>
      </c>
      <c r="CW407">
        <v>-0.1059277</v>
      </c>
      <c r="CX407">
        <v>-8.0141500000000004E-2</v>
      </c>
      <c r="CY407">
        <v>-6.38349E-2</v>
      </c>
      <c r="CZ407">
        <v>-0.1020074</v>
      </c>
      <c r="DA407">
        <v>-0.12057610000000001</v>
      </c>
      <c r="DB407">
        <v>-0.1164675</v>
      </c>
      <c r="DC407">
        <v>-8.8941599999999996E-2</v>
      </c>
      <c r="DD407">
        <v>-7.3536699999999997E-2</v>
      </c>
      <c r="DE407">
        <v>-0.1151515</v>
      </c>
      <c r="DF407">
        <v>-0.17650730000000001</v>
      </c>
      <c r="DG407">
        <v>-0.16618050000000001</v>
      </c>
      <c r="DH407">
        <v>-7.0793499999999995E-2</v>
      </c>
      <c r="DI407">
        <v>-6.5016299999999999E-2</v>
      </c>
      <c r="DJ407">
        <v>-3.4913E-2</v>
      </c>
      <c r="DK407">
        <v>-6.8130999999999999E-3</v>
      </c>
      <c r="DL407">
        <v>-1.14077E-2</v>
      </c>
      <c r="DM407">
        <v>-1.3917300000000001E-2</v>
      </c>
      <c r="DN407">
        <v>2.5071E-3</v>
      </c>
      <c r="DO407">
        <v>-0.1935144</v>
      </c>
      <c r="DP407">
        <v>-7.0230200000000007E-2</v>
      </c>
      <c r="DQ407">
        <v>-2.0915799999999998E-2</v>
      </c>
      <c r="DR407">
        <v>-7.0361599999999996E-2</v>
      </c>
      <c r="DS407">
        <v>-7.1213299999999993E-2</v>
      </c>
      <c r="DT407">
        <v>-0.20127790000000001</v>
      </c>
      <c r="DU407">
        <v>-4.9515400000000001E-2</v>
      </c>
      <c r="DV407">
        <v>-2.4023900000000001E-2</v>
      </c>
      <c r="DW407">
        <v>1.7667200000000001E-2</v>
      </c>
      <c r="DX407">
        <v>-1.7866699999999999E-2</v>
      </c>
      <c r="DY407">
        <v>-5.6525800000000001E-2</v>
      </c>
      <c r="DZ407">
        <v>-5.7495699999999997E-2</v>
      </c>
      <c r="EA407">
        <v>-2.7684799999999999E-2</v>
      </c>
      <c r="EB407">
        <v>-8.0856000000000001E-3</v>
      </c>
      <c r="EC407">
        <v>-4.7650499999999998E-2</v>
      </c>
      <c r="ED407">
        <v>-0.111486</v>
      </c>
      <c r="EE407">
        <v>-7.4148699999999998E-2</v>
      </c>
      <c r="EF407">
        <v>3.6871000000000001E-2</v>
      </c>
      <c r="EG407">
        <v>7.4712899999999999E-2</v>
      </c>
      <c r="EH407">
        <v>0.11411449999999999</v>
      </c>
      <c r="EI407">
        <v>0.1450555</v>
      </c>
      <c r="EJ407">
        <v>0.1261311</v>
      </c>
      <c r="EK407">
        <v>9.7137200000000007E-2</v>
      </c>
      <c r="EL407">
        <v>9.9999400000000002E-2</v>
      </c>
      <c r="EM407">
        <v>-9.6044099999999993E-2</v>
      </c>
      <c r="EN407">
        <v>1.69534E-2</v>
      </c>
      <c r="EO407">
        <v>8.6594699999999997E-2</v>
      </c>
      <c r="EP407">
        <v>3.1343000000000003E-2</v>
      </c>
      <c r="EQ407">
        <v>3.0805200000000001E-2</v>
      </c>
      <c r="ER407">
        <v>-0.10829709999999999</v>
      </c>
      <c r="ES407">
        <v>3.1934900000000002E-2</v>
      </c>
      <c r="ET407">
        <v>5.7001099999999999E-2</v>
      </c>
      <c r="EU407">
        <v>33.935479999999998</v>
      </c>
      <c r="EV407">
        <v>33.709679999999999</v>
      </c>
      <c r="EW407">
        <v>32.87097</v>
      </c>
      <c r="EX407">
        <v>32.096780000000003</v>
      </c>
      <c r="EY407">
        <v>32.87097</v>
      </c>
      <c r="EZ407">
        <v>32.096780000000003</v>
      </c>
      <c r="FA407">
        <v>31.48387</v>
      </c>
      <c r="FB407">
        <v>32.483870000000003</v>
      </c>
      <c r="FC407">
        <v>39.322580000000002</v>
      </c>
      <c r="FD407">
        <v>45.774189999999997</v>
      </c>
      <c r="FE407">
        <v>50.161290000000001</v>
      </c>
      <c r="FF407">
        <v>50.935479999999998</v>
      </c>
      <c r="FG407">
        <v>50.548389999999998</v>
      </c>
      <c r="FH407">
        <v>49.935479999999998</v>
      </c>
      <c r="FI407">
        <v>49.322580000000002</v>
      </c>
      <c r="FJ407">
        <v>48.322580000000002</v>
      </c>
      <c r="FK407">
        <v>48.322580000000002</v>
      </c>
      <c r="FL407">
        <v>47.548389999999998</v>
      </c>
      <c r="FM407">
        <v>46.774189999999997</v>
      </c>
      <c r="FN407">
        <v>45.548389999999998</v>
      </c>
      <c r="FO407">
        <v>47.161290000000001</v>
      </c>
      <c r="FP407">
        <v>45.548389999999998</v>
      </c>
      <c r="FQ407">
        <v>44.935479999999998</v>
      </c>
      <c r="FR407">
        <v>45.548389999999998</v>
      </c>
      <c r="FS407">
        <v>1.718825</v>
      </c>
      <c r="FT407">
        <v>9.5947199999999996E-2</v>
      </c>
      <c r="FU407">
        <v>0.1167913</v>
      </c>
      <c r="FV407">
        <v>7.12584E-2</v>
      </c>
    </row>
    <row r="408" spans="1:178" x14ac:dyDescent="0.3">
      <c r="A408" t="s">
        <v>226</v>
      </c>
      <c r="B408" t="s">
        <v>199</v>
      </c>
      <c r="C408" t="s">
        <v>269</v>
      </c>
      <c r="D408" s="32" t="s">
        <v>245</v>
      </c>
      <c r="E408" t="s">
        <v>220</v>
      </c>
      <c r="F408">
        <v>267</v>
      </c>
      <c r="G408">
        <v>0.82562950000000002</v>
      </c>
      <c r="H408">
        <v>0.78298369999999995</v>
      </c>
      <c r="I408">
        <v>0.79439119999999996</v>
      </c>
      <c r="J408">
        <v>0.8734982</v>
      </c>
      <c r="K408">
        <v>1.011498</v>
      </c>
      <c r="L408">
        <v>0.9008545</v>
      </c>
      <c r="M408">
        <v>1.0558689999999999</v>
      </c>
      <c r="N408">
        <v>0.38133729999999999</v>
      </c>
      <c r="O408">
        <v>-0.5482882</v>
      </c>
      <c r="P408">
        <v>-1.5516270000000001</v>
      </c>
      <c r="Q408">
        <v>-1.1524000000000001</v>
      </c>
      <c r="R408">
        <v>-0.50173970000000001</v>
      </c>
      <c r="S408">
        <v>-3.1408E-3</v>
      </c>
      <c r="T408">
        <v>0.29793409999999998</v>
      </c>
      <c r="U408">
        <v>0.2728216</v>
      </c>
      <c r="V408">
        <v>0.66717020000000005</v>
      </c>
      <c r="W408">
        <v>0.58092270000000001</v>
      </c>
      <c r="X408">
        <v>1.2811760000000001</v>
      </c>
      <c r="Y408">
        <v>1.496877</v>
      </c>
      <c r="Z408">
        <v>1.4840040000000001</v>
      </c>
      <c r="AA408">
        <v>1.4451689999999999</v>
      </c>
      <c r="AB408">
        <v>1.077752</v>
      </c>
      <c r="AC408">
        <v>1.0271669999999999</v>
      </c>
      <c r="AD408">
        <v>0.75181450000000005</v>
      </c>
      <c r="AE408">
        <v>-0.41669539999999999</v>
      </c>
      <c r="AF408">
        <v>-0.30301349999999999</v>
      </c>
      <c r="AG408">
        <v>-0.2307804</v>
      </c>
      <c r="AH408">
        <v>-0.21614630000000001</v>
      </c>
      <c r="AI408">
        <v>-0.2419087</v>
      </c>
      <c r="AJ408">
        <v>-0.29400490000000001</v>
      </c>
      <c r="AK408">
        <v>-0.31912780000000002</v>
      </c>
      <c r="AL408">
        <v>-0.44765260000000001</v>
      </c>
      <c r="AM408">
        <v>-0.48307810000000001</v>
      </c>
      <c r="AN408">
        <v>-0.51607879999999995</v>
      </c>
      <c r="AO408">
        <v>-0.54665200000000003</v>
      </c>
      <c r="AP408">
        <v>-0.40279490000000001</v>
      </c>
      <c r="AQ408">
        <v>-0.40460679999999999</v>
      </c>
      <c r="AR408">
        <v>-0.31558819999999999</v>
      </c>
      <c r="AS408">
        <v>-0.30832280000000001</v>
      </c>
      <c r="AT408">
        <v>-0.26491239999999999</v>
      </c>
      <c r="AU408">
        <v>-0.72978240000000005</v>
      </c>
      <c r="AV408">
        <v>-0.55218920000000005</v>
      </c>
      <c r="AW408">
        <v>-0.50279510000000005</v>
      </c>
      <c r="AX408">
        <v>-0.44731569999999998</v>
      </c>
      <c r="AY408">
        <v>-0.43788189999999999</v>
      </c>
      <c r="AZ408">
        <v>-0.76834939999999996</v>
      </c>
      <c r="BA408">
        <v>-0.49584240000000002</v>
      </c>
      <c r="BB408">
        <v>-0.42448429999999998</v>
      </c>
      <c r="BC408">
        <v>-0.29543710000000001</v>
      </c>
      <c r="BD408">
        <v>-0.20727960000000001</v>
      </c>
      <c r="BE408">
        <v>-0.15645880000000001</v>
      </c>
      <c r="BF408">
        <v>-0.1427515</v>
      </c>
      <c r="BG408">
        <v>-0.16210640000000001</v>
      </c>
      <c r="BH408">
        <v>-0.19611229999999999</v>
      </c>
      <c r="BI408">
        <v>-0.23284730000000001</v>
      </c>
      <c r="BJ408">
        <v>-0.35285850000000002</v>
      </c>
      <c r="BK408">
        <v>-0.3506397</v>
      </c>
      <c r="BL408">
        <v>-0.33386769999999999</v>
      </c>
      <c r="BM408">
        <v>-0.27556849999999999</v>
      </c>
      <c r="BN408">
        <v>-0.15403210000000001</v>
      </c>
      <c r="BO408">
        <v>-0.15387809999999999</v>
      </c>
      <c r="BP408">
        <v>-8.2722699999999996E-2</v>
      </c>
      <c r="BQ408">
        <v>-0.11071060000000001</v>
      </c>
      <c r="BR408">
        <v>-6.8223000000000006E-2</v>
      </c>
      <c r="BS408">
        <v>-0.54326129999999995</v>
      </c>
      <c r="BT408">
        <v>-0.38465179999999999</v>
      </c>
      <c r="BU408">
        <v>-0.31282219999999999</v>
      </c>
      <c r="BV408">
        <v>-0.2484923</v>
      </c>
      <c r="BW408">
        <v>-0.22006500000000001</v>
      </c>
      <c r="BX408">
        <v>-0.58553299999999997</v>
      </c>
      <c r="BY408">
        <v>-0.33073039999999998</v>
      </c>
      <c r="BZ408">
        <v>-0.30801709999999999</v>
      </c>
      <c r="CA408">
        <v>-0.2114539</v>
      </c>
      <c r="CB408">
        <v>-0.14097460000000001</v>
      </c>
      <c r="CC408">
        <v>-0.1049838</v>
      </c>
      <c r="CD408">
        <v>-9.19185E-2</v>
      </c>
      <c r="CE408">
        <v>-0.1068356</v>
      </c>
      <c r="CF408">
        <v>-0.12831219999999999</v>
      </c>
      <c r="CG408">
        <v>-0.17308970000000001</v>
      </c>
      <c r="CH408">
        <v>-0.28720440000000003</v>
      </c>
      <c r="CI408">
        <v>-0.25891320000000001</v>
      </c>
      <c r="CJ408">
        <v>-0.20766889999999999</v>
      </c>
      <c r="CK408">
        <v>-8.78168E-2</v>
      </c>
      <c r="CL408">
        <v>1.8260200000000001E-2</v>
      </c>
      <c r="CM408">
        <v>1.97758E-2</v>
      </c>
      <c r="CN408">
        <v>7.8559100000000007E-2</v>
      </c>
      <c r="CO408">
        <v>2.6155000000000001E-2</v>
      </c>
      <c r="CP408">
        <v>6.8003499999999995E-2</v>
      </c>
      <c r="CQ408">
        <v>-0.41407729999999998</v>
      </c>
      <c r="CR408">
        <v>-0.26861600000000002</v>
      </c>
      <c r="CS408">
        <v>-0.18124760000000001</v>
      </c>
      <c r="CT408">
        <v>-0.11078789999999999</v>
      </c>
      <c r="CU408">
        <v>-6.9205600000000006E-2</v>
      </c>
      <c r="CV408">
        <v>-0.45891490000000001</v>
      </c>
      <c r="CW408">
        <v>-0.21637429999999999</v>
      </c>
      <c r="CX408">
        <v>-0.2273522</v>
      </c>
      <c r="CY408">
        <v>-0.1274708</v>
      </c>
      <c r="CZ408">
        <v>-7.4669700000000006E-2</v>
      </c>
      <c r="DA408">
        <v>-5.3508800000000002E-2</v>
      </c>
      <c r="DB408">
        <v>-4.1085400000000001E-2</v>
      </c>
      <c r="DC408">
        <v>-5.1564800000000001E-2</v>
      </c>
      <c r="DD408">
        <v>-6.0512099999999999E-2</v>
      </c>
      <c r="DE408">
        <v>-0.11333219999999999</v>
      </c>
      <c r="DF408">
        <v>-0.2215502</v>
      </c>
      <c r="DG408">
        <v>-0.1671868</v>
      </c>
      <c r="DH408">
        <v>-8.1470100000000004E-2</v>
      </c>
      <c r="DI408">
        <v>9.9934800000000004E-2</v>
      </c>
      <c r="DJ408">
        <v>0.19055259999999999</v>
      </c>
      <c r="DK408">
        <v>0.19342980000000001</v>
      </c>
      <c r="DL408">
        <v>0.239841</v>
      </c>
      <c r="DM408">
        <v>0.16302050000000001</v>
      </c>
      <c r="DN408">
        <v>0.20422999999999999</v>
      </c>
      <c r="DO408">
        <v>-0.28489340000000002</v>
      </c>
      <c r="DP408">
        <v>-0.1525801</v>
      </c>
      <c r="DQ408">
        <v>-4.9673000000000002E-2</v>
      </c>
      <c r="DR408">
        <v>2.6916599999999999E-2</v>
      </c>
      <c r="DS408">
        <v>8.1653699999999996E-2</v>
      </c>
      <c r="DT408">
        <v>-0.3322968</v>
      </c>
      <c r="DU408">
        <v>-0.1020182</v>
      </c>
      <c r="DV408">
        <v>-0.14668729999999999</v>
      </c>
      <c r="DW408">
        <v>-6.2123999999999999E-3</v>
      </c>
      <c r="DX408">
        <v>2.1064200000000002E-2</v>
      </c>
      <c r="DY408">
        <v>2.0812799999999999E-2</v>
      </c>
      <c r="DZ408">
        <v>3.2309400000000002E-2</v>
      </c>
      <c r="EA408">
        <v>2.8237499999999999E-2</v>
      </c>
      <c r="EB408">
        <v>3.7380499999999997E-2</v>
      </c>
      <c r="EC408">
        <v>-2.7051700000000001E-2</v>
      </c>
      <c r="ED408">
        <v>-0.12675610000000001</v>
      </c>
      <c r="EE408">
        <v>-3.4748399999999999E-2</v>
      </c>
      <c r="EF408">
        <v>0.100741</v>
      </c>
      <c r="EG408">
        <v>0.37101830000000002</v>
      </c>
      <c r="EH408">
        <v>0.43931540000000002</v>
      </c>
      <c r="EI408">
        <v>0.44415850000000001</v>
      </c>
      <c r="EJ408">
        <v>0.47270649999999997</v>
      </c>
      <c r="EK408">
        <v>0.36063269999999997</v>
      </c>
      <c r="EL408">
        <v>0.40091939999999998</v>
      </c>
      <c r="EM408">
        <v>-9.8372299999999996E-2</v>
      </c>
      <c r="EN408">
        <v>1.49573E-2</v>
      </c>
      <c r="EO408">
        <v>0.14029990000000001</v>
      </c>
      <c r="EP408">
        <v>0.22573989999999999</v>
      </c>
      <c r="EQ408">
        <v>0.29947059999999998</v>
      </c>
      <c r="ER408">
        <v>-0.14948030000000001</v>
      </c>
      <c r="ES408">
        <v>6.3093800000000005E-2</v>
      </c>
      <c r="ET408">
        <v>-3.02201E-2</v>
      </c>
      <c r="EU408">
        <v>37</v>
      </c>
      <c r="EV408">
        <v>38</v>
      </c>
      <c r="EW408">
        <v>39</v>
      </c>
      <c r="EX408">
        <v>37</v>
      </c>
      <c r="EY408">
        <v>39</v>
      </c>
      <c r="EZ408">
        <v>37</v>
      </c>
      <c r="FA408">
        <v>37</v>
      </c>
      <c r="FB408">
        <v>38</v>
      </c>
      <c r="FC408">
        <v>43</v>
      </c>
      <c r="FD408">
        <v>47</v>
      </c>
      <c r="FE408">
        <v>52</v>
      </c>
      <c r="FF408">
        <v>54</v>
      </c>
      <c r="FG408">
        <v>53</v>
      </c>
      <c r="FH408">
        <v>53</v>
      </c>
      <c r="FI408">
        <v>53</v>
      </c>
      <c r="FJ408">
        <v>52</v>
      </c>
      <c r="FK408">
        <v>52</v>
      </c>
      <c r="FL408">
        <v>50</v>
      </c>
      <c r="FM408">
        <v>48</v>
      </c>
      <c r="FN408">
        <v>48</v>
      </c>
      <c r="FO408">
        <v>49</v>
      </c>
      <c r="FP408">
        <v>48</v>
      </c>
      <c r="FQ408">
        <v>48</v>
      </c>
      <c r="FR408">
        <v>48</v>
      </c>
      <c r="FS408">
        <v>3.1190669999999998</v>
      </c>
      <c r="FT408">
        <v>0.1802192</v>
      </c>
      <c r="FU408">
        <v>0.2294004</v>
      </c>
      <c r="FV408">
        <v>0.1082656</v>
      </c>
    </row>
    <row r="409" spans="1:178" x14ac:dyDescent="0.3">
      <c r="A409" t="s">
        <v>226</v>
      </c>
      <c r="B409" t="s">
        <v>199</v>
      </c>
      <c r="C409" t="s">
        <v>269</v>
      </c>
      <c r="D409" s="32" t="s">
        <v>245</v>
      </c>
      <c r="E409" t="s">
        <v>221</v>
      </c>
      <c r="F409">
        <v>292</v>
      </c>
      <c r="G409">
        <v>0.89700120000000005</v>
      </c>
      <c r="H409">
        <v>0.8408004</v>
      </c>
      <c r="I409">
        <v>0.79610559999999997</v>
      </c>
      <c r="J409">
        <v>0.90920670000000003</v>
      </c>
      <c r="K409">
        <v>0.99746639999999998</v>
      </c>
      <c r="L409">
        <v>0.93515009999999998</v>
      </c>
      <c r="M409">
        <v>1.022931</v>
      </c>
      <c r="N409">
        <v>0.63456409999999996</v>
      </c>
      <c r="O409">
        <v>-0.49963740000000001</v>
      </c>
      <c r="P409">
        <v>-1.3023420000000001</v>
      </c>
      <c r="Q409">
        <v>-1.227873</v>
      </c>
      <c r="R409">
        <v>-0.26213560000000002</v>
      </c>
      <c r="S409">
        <v>0.47890959999999999</v>
      </c>
      <c r="T409">
        <v>0.42718909999999999</v>
      </c>
      <c r="U409">
        <v>0.68488490000000002</v>
      </c>
      <c r="V409">
        <v>0.73062629999999995</v>
      </c>
      <c r="W409">
        <v>1.0035719999999999</v>
      </c>
      <c r="X409">
        <v>1.4301710000000001</v>
      </c>
      <c r="Y409">
        <v>1.8403130000000001</v>
      </c>
      <c r="Z409">
        <v>1.5462180000000001</v>
      </c>
      <c r="AA409">
        <v>1.4183079999999999</v>
      </c>
      <c r="AB409">
        <v>1.5687949999999999</v>
      </c>
      <c r="AC409">
        <v>1.3782559999999999</v>
      </c>
      <c r="AD409">
        <v>1.216453</v>
      </c>
      <c r="AE409">
        <v>-0.28588659999999999</v>
      </c>
      <c r="AF409">
        <v>-0.40441919999999998</v>
      </c>
      <c r="AG409">
        <v>-0.35515760000000002</v>
      </c>
      <c r="AH409">
        <v>-0.3338719</v>
      </c>
      <c r="AI409">
        <v>-0.2916204</v>
      </c>
      <c r="AJ409">
        <v>-0.27851779999999998</v>
      </c>
      <c r="AK409">
        <v>-0.34629100000000002</v>
      </c>
      <c r="AL409">
        <v>-0.31233050000000001</v>
      </c>
      <c r="AM409">
        <v>-0.38780550000000003</v>
      </c>
      <c r="AN409">
        <v>-0.31281310000000001</v>
      </c>
      <c r="AO409">
        <v>-0.45069350000000002</v>
      </c>
      <c r="AP409">
        <v>-0.49840259999999997</v>
      </c>
      <c r="AQ409">
        <v>-0.42963960000000001</v>
      </c>
      <c r="AR409">
        <v>-0.44939020000000002</v>
      </c>
      <c r="AS409">
        <v>-0.33271260000000002</v>
      </c>
      <c r="AT409">
        <v>-0.34527570000000002</v>
      </c>
      <c r="AU409">
        <v>-0.34470460000000003</v>
      </c>
      <c r="AV409">
        <v>-0.2153487</v>
      </c>
      <c r="AW409">
        <v>-0.21982959999999999</v>
      </c>
      <c r="AX409">
        <v>-0.3541531</v>
      </c>
      <c r="AY409">
        <v>-0.32318059999999998</v>
      </c>
      <c r="AZ409">
        <v>-0.27769759999999999</v>
      </c>
      <c r="BA409">
        <v>-0.15618090000000001</v>
      </c>
      <c r="BB409">
        <v>-0.17841270000000001</v>
      </c>
      <c r="BC409">
        <v>-0.1673404</v>
      </c>
      <c r="BD409">
        <v>-0.27337879999999998</v>
      </c>
      <c r="BE409">
        <v>-0.2656346</v>
      </c>
      <c r="BF409">
        <v>-0.25478149999999999</v>
      </c>
      <c r="BG409">
        <v>-0.20975769999999999</v>
      </c>
      <c r="BH409">
        <v>-0.18897340000000001</v>
      </c>
      <c r="BI409">
        <v>-0.25385390000000002</v>
      </c>
      <c r="BJ409">
        <v>-0.22857569999999999</v>
      </c>
      <c r="BK409">
        <v>-0.27134809999999998</v>
      </c>
      <c r="BL409">
        <v>-0.1855108</v>
      </c>
      <c r="BM409">
        <v>-0.30575629999999998</v>
      </c>
      <c r="BN409">
        <v>-0.32142219999999999</v>
      </c>
      <c r="BO409">
        <v>-0.25006709999999999</v>
      </c>
      <c r="BP409">
        <v>-0.28668450000000001</v>
      </c>
      <c r="BQ409">
        <v>-0.20306589999999999</v>
      </c>
      <c r="BR409">
        <v>-0.2397966</v>
      </c>
      <c r="BS409">
        <v>-0.23650080000000001</v>
      </c>
      <c r="BT409">
        <v>-0.12735350000000001</v>
      </c>
      <c r="BU409">
        <v>-9.4120800000000004E-2</v>
      </c>
      <c r="BV409">
        <v>-0.2409028</v>
      </c>
      <c r="BW409">
        <v>-0.2217084</v>
      </c>
      <c r="BX409">
        <v>-0.1756008</v>
      </c>
      <c r="BY409">
        <v>-7.3800400000000002E-2</v>
      </c>
      <c r="BZ409">
        <v>-5.83095E-2</v>
      </c>
      <c r="CA409">
        <v>-8.5235699999999998E-2</v>
      </c>
      <c r="CB409">
        <v>-0.18262059999999999</v>
      </c>
      <c r="CC409">
        <v>-0.20363120000000001</v>
      </c>
      <c r="CD409">
        <v>-0.20000370000000001</v>
      </c>
      <c r="CE409">
        <v>-0.1530599</v>
      </c>
      <c r="CF409">
        <v>-0.12695519999999999</v>
      </c>
      <c r="CG409">
        <v>-0.18983220000000001</v>
      </c>
      <c r="CH409">
        <v>-0.17056750000000001</v>
      </c>
      <c r="CI409">
        <v>-0.19069</v>
      </c>
      <c r="CJ409">
        <v>-9.7341499999999997E-2</v>
      </c>
      <c r="CK409">
        <v>-0.20537330000000001</v>
      </c>
      <c r="CL409">
        <v>-0.1988462</v>
      </c>
      <c r="CM409">
        <v>-0.12569569999999999</v>
      </c>
      <c r="CN409">
        <v>-0.17399510000000001</v>
      </c>
      <c r="CO409">
        <v>-0.113273</v>
      </c>
      <c r="CP409">
        <v>-0.1667421</v>
      </c>
      <c r="CQ409">
        <v>-0.16155919999999999</v>
      </c>
      <c r="CR409">
        <v>-6.6408400000000006E-2</v>
      </c>
      <c r="CS409">
        <v>-7.0552000000000002E-3</v>
      </c>
      <c r="CT409">
        <v>-0.162466</v>
      </c>
      <c r="CU409">
        <v>-0.15142910000000001</v>
      </c>
      <c r="CV409">
        <v>-0.1048888</v>
      </c>
      <c r="CW409">
        <v>-1.6743899999999999E-2</v>
      </c>
      <c r="CX409">
        <v>2.4873599999999999E-2</v>
      </c>
      <c r="CY409">
        <v>-3.1308999999999998E-3</v>
      </c>
      <c r="CZ409">
        <v>-9.18625E-2</v>
      </c>
      <c r="DA409">
        <v>-0.1416278</v>
      </c>
      <c r="DB409">
        <v>-0.14522599999999999</v>
      </c>
      <c r="DC409">
        <v>-9.6362100000000006E-2</v>
      </c>
      <c r="DD409">
        <v>-6.4936900000000006E-2</v>
      </c>
      <c r="DE409">
        <v>-0.12581049999999999</v>
      </c>
      <c r="DF409">
        <v>-0.1125592</v>
      </c>
      <c r="DG409">
        <v>-0.110032</v>
      </c>
      <c r="DH409">
        <v>-9.1722999999999996E-3</v>
      </c>
      <c r="DI409">
        <v>-0.10499020000000001</v>
      </c>
      <c r="DJ409">
        <v>-7.6270099999999993E-2</v>
      </c>
      <c r="DK409">
        <v>-1.3243E-3</v>
      </c>
      <c r="DL409">
        <v>-6.1305600000000002E-2</v>
      </c>
      <c r="DM409">
        <v>-2.34801E-2</v>
      </c>
      <c r="DN409">
        <v>-9.3687599999999996E-2</v>
      </c>
      <c r="DO409">
        <v>-8.6617600000000003E-2</v>
      </c>
      <c r="DP409">
        <v>-5.4631999999999997E-3</v>
      </c>
      <c r="DQ409">
        <v>8.0010399999999995E-2</v>
      </c>
      <c r="DR409">
        <v>-8.4029300000000001E-2</v>
      </c>
      <c r="DS409">
        <v>-8.1149700000000005E-2</v>
      </c>
      <c r="DT409">
        <v>-3.41768E-2</v>
      </c>
      <c r="DU409">
        <v>4.0312599999999997E-2</v>
      </c>
      <c r="DV409">
        <v>0.10805670000000001</v>
      </c>
      <c r="DW409">
        <v>0.1154153</v>
      </c>
      <c r="DX409">
        <v>3.9177900000000002E-2</v>
      </c>
      <c r="DY409">
        <v>-5.21048E-2</v>
      </c>
      <c r="DZ409">
        <v>-6.6135600000000003E-2</v>
      </c>
      <c r="EA409">
        <v>-1.4499400000000001E-2</v>
      </c>
      <c r="EB409">
        <v>2.4607500000000001E-2</v>
      </c>
      <c r="EC409">
        <v>-3.3373399999999998E-2</v>
      </c>
      <c r="ED409">
        <v>-2.8804400000000001E-2</v>
      </c>
      <c r="EE409">
        <v>6.4254000000000004E-3</v>
      </c>
      <c r="EF409">
        <v>0.1181301</v>
      </c>
      <c r="EG409">
        <v>3.99469E-2</v>
      </c>
      <c r="EH409">
        <v>0.1007103</v>
      </c>
      <c r="EI409">
        <v>0.1782482</v>
      </c>
      <c r="EJ409">
        <v>0.1014</v>
      </c>
      <c r="EK409">
        <v>0.1061666</v>
      </c>
      <c r="EL409">
        <v>1.1791599999999999E-2</v>
      </c>
      <c r="EM409">
        <v>2.15862E-2</v>
      </c>
      <c r="EN409">
        <v>8.2531900000000005E-2</v>
      </c>
      <c r="EO409">
        <v>0.20571929999999999</v>
      </c>
      <c r="EP409">
        <v>2.9221E-2</v>
      </c>
      <c r="EQ409">
        <v>2.03225E-2</v>
      </c>
      <c r="ER409">
        <v>6.7919999999999994E-2</v>
      </c>
      <c r="ES409">
        <v>0.1226931</v>
      </c>
      <c r="ET409">
        <v>0.2281599</v>
      </c>
      <c r="EU409">
        <v>32</v>
      </c>
      <c r="EV409">
        <v>31</v>
      </c>
      <c r="EW409">
        <v>29</v>
      </c>
      <c r="EX409">
        <v>29</v>
      </c>
      <c r="EY409">
        <v>29</v>
      </c>
      <c r="EZ409">
        <v>29</v>
      </c>
      <c r="FA409">
        <v>28</v>
      </c>
      <c r="FB409">
        <v>29</v>
      </c>
      <c r="FC409">
        <v>37</v>
      </c>
      <c r="FD409">
        <v>45</v>
      </c>
      <c r="FE409">
        <v>49</v>
      </c>
      <c r="FF409">
        <v>49</v>
      </c>
      <c r="FG409">
        <v>49</v>
      </c>
      <c r="FH409">
        <v>48</v>
      </c>
      <c r="FI409">
        <v>47</v>
      </c>
      <c r="FJ409">
        <v>46</v>
      </c>
      <c r="FK409">
        <v>46</v>
      </c>
      <c r="FL409">
        <v>46</v>
      </c>
      <c r="FM409">
        <v>46</v>
      </c>
      <c r="FN409">
        <v>44</v>
      </c>
      <c r="FO409">
        <v>46</v>
      </c>
      <c r="FP409">
        <v>44</v>
      </c>
      <c r="FQ409">
        <v>43</v>
      </c>
      <c r="FR409">
        <v>44</v>
      </c>
      <c r="FS409">
        <v>1.949989</v>
      </c>
      <c r="FT409">
        <v>0.10551049999999999</v>
      </c>
      <c r="FU409">
        <v>0.1200561</v>
      </c>
      <c r="FV409">
        <v>8.9494400000000002E-2</v>
      </c>
    </row>
    <row r="410" spans="1:178" x14ac:dyDescent="0.3">
      <c r="A410" t="s">
        <v>226</v>
      </c>
      <c r="B410" t="s">
        <v>199</v>
      </c>
      <c r="C410" t="s">
        <v>269</v>
      </c>
      <c r="D410" s="32" t="s">
        <v>246</v>
      </c>
      <c r="E410" t="s">
        <v>219</v>
      </c>
      <c r="F410">
        <v>549</v>
      </c>
      <c r="G410">
        <v>1.0792330000000001</v>
      </c>
      <c r="H410">
        <v>0.90479759999999998</v>
      </c>
      <c r="I410">
        <v>0.76119190000000003</v>
      </c>
      <c r="J410">
        <v>0.7331725</v>
      </c>
      <c r="K410">
        <v>0.77701909999999996</v>
      </c>
      <c r="L410">
        <v>0.88322880000000004</v>
      </c>
      <c r="M410">
        <v>1.008823</v>
      </c>
      <c r="N410">
        <v>0.7124914</v>
      </c>
      <c r="O410">
        <v>-0.12524399999999999</v>
      </c>
      <c r="P410">
        <v>-0.81003899999999995</v>
      </c>
      <c r="Q410">
        <v>-1.4550989999999999</v>
      </c>
      <c r="R410">
        <v>-1.7780480000000001</v>
      </c>
      <c r="S410">
        <v>-1.8279650000000001</v>
      </c>
      <c r="T410">
        <v>-1.4532799999999999</v>
      </c>
      <c r="U410">
        <v>-0.81059139999999996</v>
      </c>
      <c r="V410">
        <v>7.6516500000000001E-2</v>
      </c>
      <c r="W410">
        <v>0.88841340000000002</v>
      </c>
      <c r="X410">
        <v>1.6937420000000001</v>
      </c>
      <c r="Y410">
        <v>1.816074</v>
      </c>
      <c r="Z410">
        <v>1.7442789999999999</v>
      </c>
      <c r="AA410">
        <v>1.6964349999999999</v>
      </c>
      <c r="AB410">
        <v>1.545776</v>
      </c>
      <c r="AC410">
        <v>1.4630240000000001</v>
      </c>
      <c r="AD410">
        <v>1.258729</v>
      </c>
      <c r="AE410">
        <v>-0.2582333</v>
      </c>
      <c r="AF410">
        <v>-0.3026993</v>
      </c>
      <c r="AG410">
        <v>-0.27334839999999999</v>
      </c>
      <c r="AH410">
        <v>-0.25712689999999999</v>
      </c>
      <c r="AI410">
        <v>-0.23505100000000001</v>
      </c>
      <c r="AJ410">
        <v>-0.2296502</v>
      </c>
      <c r="AK410">
        <v>-0.27615459999999997</v>
      </c>
      <c r="AL410">
        <v>-0.33159569999999999</v>
      </c>
      <c r="AM410">
        <v>-0.38569409999999998</v>
      </c>
      <c r="AN410">
        <v>-0.3275941</v>
      </c>
      <c r="AO410">
        <v>-0.39829769999999998</v>
      </c>
      <c r="AP410">
        <v>-0.39037230000000001</v>
      </c>
      <c r="AQ410">
        <v>-0.36904930000000002</v>
      </c>
      <c r="AR410">
        <v>-0.3394644</v>
      </c>
      <c r="AS410">
        <v>-0.27880379999999999</v>
      </c>
      <c r="AT410">
        <v>-0.23003090000000001</v>
      </c>
      <c r="AU410">
        <v>-0.42599989999999999</v>
      </c>
      <c r="AV410">
        <v>-0.27817979999999998</v>
      </c>
      <c r="AW410">
        <v>-0.27734940000000002</v>
      </c>
      <c r="AX410">
        <v>-0.31294689999999997</v>
      </c>
      <c r="AY410">
        <v>-0.31454739999999998</v>
      </c>
      <c r="AZ410">
        <v>-0.42305510000000002</v>
      </c>
      <c r="BA410">
        <v>-0.24379029999999999</v>
      </c>
      <c r="BB410">
        <v>-0.21728410000000001</v>
      </c>
      <c r="BC410">
        <v>-0.1767312</v>
      </c>
      <c r="BD410">
        <v>-0.21855859999999999</v>
      </c>
      <c r="BE410">
        <v>-0.20929809999999999</v>
      </c>
      <c r="BF410">
        <v>-0.1981551</v>
      </c>
      <c r="BG410">
        <v>-0.17379420000000001</v>
      </c>
      <c r="BH410">
        <v>-0.16419909999999999</v>
      </c>
      <c r="BI410">
        <v>-0.20865359999999999</v>
      </c>
      <c r="BJ410">
        <v>-0.26657439999999999</v>
      </c>
      <c r="BK410">
        <v>-0.29366229999999999</v>
      </c>
      <c r="BL410">
        <v>-0.21992970000000001</v>
      </c>
      <c r="BM410">
        <v>-0.25856849999999998</v>
      </c>
      <c r="BN410">
        <v>-0.2413449</v>
      </c>
      <c r="BO410">
        <v>-0.2171806</v>
      </c>
      <c r="BP410">
        <v>-0.20192560000000001</v>
      </c>
      <c r="BQ410">
        <v>-0.16774929999999999</v>
      </c>
      <c r="BR410">
        <v>-0.13253860000000001</v>
      </c>
      <c r="BS410">
        <v>-0.32852969999999998</v>
      </c>
      <c r="BT410">
        <v>-0.19099630000000001</v>
      </c>
      <c r="BU410">
        <v>-0.16983880000000001</v>
      </c>
      <c r="BV410">
        <v>-0.21124219999999999</v>
      </c>
      <c r="BW410">
        <v>-0.21252879999999999</v>
      </c>
      <c r="BX410">
        <v>-0.33007429999999999</v>
      </c>
      <c r="BY410">
        <v>-0.16234000000000001</v>
      </c>
      <c r="BZ410">
        <v>-0.1362592</v>
      </c>
      <c r="CA410">
        <v>-0.120283</v>
      </c>
      <c r="CB410">
        <v>-0.16028300000000001</v>
      </c>
      <c r="CC410">
        <v>-0.1649371</v>
      </c>
      <c r="CD410">
        <v>-0.15731129999999999</v>
      </c>
      <c r="CE410">
        <v>-0.13136790000000001</v>
      </c>
      <c r="CF410">
        <v>-0.1188679</v>
      </c>
      <c r="CG410">
        <v>-0.1619025</v>
      </c>
      <c r="CH410">
        <v>-0.22154090000000001</v>
      </c>
      <c r="CI410">
        <v>-0.2299214</v>
      </c>
      <c r="CJ410">
        <v>-0.14536160000000001</v>
      </c>
      <c r="CK410">
        <v>-0.1617924</v>
      </c>
      <c r="CL410">
        <v>-0.1381289</v>
      </c>
      <c r="CM410">
        <v>-0.1119969</v>
      </c>
      <c r="CN410">
        <v>-0.1066667</v>
      </c>
      <c r="CO410">
        <v>-9.0833300000000006E-2</v>
      </c>
      <c r="CP410">
        <v>-6.5015699999999996E-2</v>
      </c>
      <c r="CQ410">
        <v>-0.26102209999999998</v>
      </c>
      <c r="CR410">
        <v>-0.13061320000000001</v>
      </c>
      <c r="CS410">
        <v>-9.5377299999999998E-2</v>
      </c>
      <c r="CT410">
        <v>-0.14080190000000001</v>
      </c>
      <c r="CU410">
        <v>-0.1418711</v>
      </c>
      <c r="CV410">
        <v>-0.26567600000000002</v>
      </c>
      <c r="CW410">
        <v>-0.1059277</v>
      </c>
      <c r="CX410">
        <v>-8.0141500000000004E-2</v>
      </c>
      <c r="CY410">
        <v>-6.38349E-2</v>
      </c>
      <c r="CZ410">
        <v>-0.1020074</v>
      </c>
      <c r="DA410">
        <v>-0.12057610000000001</v>
      </c>
      <c r="DB410">
        <v>-0.1164676</v>
      </c>
      <c r="DC410">
        <v>-8.8941599999999996E-2</v>
      </c>
      <c r="DD410">
        <v>-7.3536699999999997E-2</v>
      </c>
      <c r="DE410">
        <v>-0.1151515</v>
      </c>
      <c r="DF410">
        <v>-0.17650730000000001</v>
      </c>
      <c r="DG410">
        <v>-0.16618050000000001</v>
      </c>
      <c r="DH410">
        <v>-7.0793499999999995E-2</v>
      </c>
      <c r="DI410">
        <v>-6.5016299999999999E-2</v>
      </c>
      <c r="DJ410">
        <v>-3.4912899999999997E-2</v>
      </c>
      <c r="DK410">
        <v>-6.8130999999999999E-3</v>
      </c>
      <c r="DL410">
        <v>-1.14077E-2</v>
      </c>
      <c r="DM410">
        <v>-1.3917300000000001E-2</v>
      </c>
      <c r="DN410">
        <v>2.5071E-3</v>
      </c>
      <c r="DO410">
        <v>-0.19351450000000001</v>
      </c>
      <c r="DP410">
        <v>-7.0230200000000007E-2</v>
      </c>
      <c r="DQ410">
        <v>-2.0915799999999998E-2</v>
      </c>
      <c r="DR410">
        <v>-7.0361599999999996E-2</v>
      </c>
      <c r="DS410">
        <v>-7.1213299999999993E-2</v>
      </c>
      <c r="DT410">
        <v>-0.20127780000000001</v>
      </c>
      <c r="DU410">
        <v>-4.9515400000000001E-2</v>
      </c>
      <c r="DV410">
        <v>-2.4023900000000001E-2</v>
      </c>
      <c r="DW410">
        <v>1.76673E-2</v>
      </c>
      <c r="DX410">
        <v>-1.7866699999999999E-2</v>
      </c>
      <c r="DY410">
        <v>-5.6525899999999997E-2</v>
      </c>
      <c r="DZ410">
        <v>-5.7495699999999997E-2</v>
      </c>
      <c r="EA410">
        <v>-2.7684799999999999E-2</v>
      </c>
      <c r="EB410">
        <v>-8.0856999999999995E-3</v>
      </c>
      <c r="EC410">
        <v>-4.7650499999999998E-2</v>
      </c>
      <c r="ED410">
        <v>-0.111486</v>
      </c>
      <c r="EE410">
        <v>-7.4148699999999998E-2</v>
      </c>
      <c r="EF410">
        <v>3.6870899999999998E-2</v>
      </c>
      <c r="EG410">
        <v>7.4712899999999999E-2</v>
      </c>
      <c r="EH410">
        <v>0.1141146</v>
      </c>
      <c r="EI410">
        <v>0.1450555</v>
      </c>
      <c r="EJ410">
        <v>0.1261311</v>
      </c>
      <c r="EK410">
        <v>9.7137200000000007E-2</v>
      </c>
      <c r="EL410">
        <v>9.9999400000000002E-2</v>
      </c>
      <c r="EM410">
        <v>-9.6044299999999999E-2</v>
      </c>
      <c r="EN410">
        <v>1.69534E-2</v>
      </c>
      <c r="EO410">
        <v>8.6594699999999997E-2</v>
      </c>
      <c r="EP410">
        <v>3.1343000000000003E-2</v>
      </c>
      <c r="EQ410">
        <v>3.0805200000000001E-2</v>
      </c>
      <c r="ER410">
        <v>-0.108297</v>
      </c>
      <c r="ES410">
        <v>3.1934900000000002E-2</v>
      </c>
      <c r="ET410">
        <v>5.7001099999999999E-2</v>
      </c>
      <c r="EU410">
        <v>35.322580000000002</v>
      </c>
      <c r="EV410">
        <v>41.064520000000002</v>
      </c>
      <c r="EW410">
        <v>41.064520000000002</v>
      </c>
      <c r="EX410">
        <v>42.161290000000001</v>
      </c>
      <c r="EY410">
        <v>36.838709999999999</v>
      </c>
      <c r="EZ410">
        <v>37.387099999999997</v>
      </c>
      <c r="FA410">
        <v>37.967739999999999</v>
      </c>
      <c r="FB410">
        <v>33.451610000000002</v>
      </c>
      <c r="FC410">
        <v>39.161290000000001</v>
      </c>
      <c r="FD410">
        <v>47.161290000000001</v>
      </c>
      <c r="FE410">
        <v>52.387099999999997</v>
      </c>
      <c r="FF410">
        <v>53.774189999999997</v>
      </c>
      <c r="FG410">
        <v>56.161290000000001</v>
      </c>
      <c r="FH410">
        <v>58.161290000000001</v>
      </c>
      <c r="FI410">
        <v>57.774189999999997</v>
      </c>
      <c r="FJ410">
        <v>56.774189999999997</v>
      </c>
      <c r="FK410">
        <v>54.161290000000001</v>
      </c>
      <c r="FL410">
        <v>48.096780000000003</v>
      </c>
      <c r="FM410">
        <v>45.709679999999999</v>
      </c>
      <c r="FN410">
        <v>42.25806</v>
      </c>
      <c r="FO410">
        <v>39.87097</v>
      </c>
      <c r="FP410">
        <v>39.25806</v>
      </c>
      <c r="FQ410">
        <v>35.709679999999999</v>
      </c>
      <c r="FR410">
        <v>38.774189999999997</v>
      </c>
      <c r="FS410">
        <v>1.718825</v>
      </c>
      <c r="FT410">
        <v>9.5947199999999996E-2</v>
      </c>
      <c r="FU410">
        <v>0.1167913</v>
      </c>
      <c r="FV410">
        <v>7.12584E-2</v>
      </c>
    </row>
    <row r="411" spans="1:178" x14ac:dyDescent="0.3">
      <c r="A411" t="s">
        <v>226</v>
      </c>
      <c r="B411" t="s">
        <v>199</v>
      </c>
      <c r="C411" t="s">
        <v>269</v>
      </c>
      <c r="D411" s="32" t="s">
        <v>246</v>
      </c>
      <c r="E411" t="s">
        <v>220</v>
      </c>
      <c r="F411">
        <v>262</v>
      </c>
      <c r="G411">
        <v>1.047088</v>
      </c>
      <c r="H411">
        <v>0.90298369999999994</v>
      </c>
      <c r="I411">
        <v>0.86626630000000004</v>
      </c>
      <c r="J411">
        <v>0.85453990000000002</v>
      </c>
      <c r="K411">
        <v>0.8656644</v>
      </c>
      <c r="L411">
        <v>0.94127110000000003</v>
      </c>
      <c r="M411">
        <v>0.93941030000000003</v>
      </c>
      <c r="N411">
        <v>0.66675390000000001</v>
      </c>
      <c r="O411">
        <v>-0.18057989999999999</v>
      </c>
      <c r="P411">
        <v>-1.0324610000000001</v>
      </c>
      <c r="Q411">
        <v>-1.5351079999999999</v>
      </c>
      <c r="R411">
        <v>-1.8990309999999999</v>
      </c>
      <c r="S411">
        <v>-1.9083490000000001</v>
      </c>
      <c r="T411">
        <v>-1.3401909999999999</v>
      </c>
      <c r="U411">
        <v>-0.8628034</v>
      </c>
      <c r="V411">
        <v>1.8628499999999999E-2</v>
      </c>
      <c r="W411">
        <v>0.79175600000000002</v>
      </c>
      <c r="X411">
        <v>1.6440920000000001</v>
      </c>
      <c r="Y411">
        <v>1.835836</v>
      </c>
      <c r="Z411">
        <v>1.877337</v>
      </c>
      <c r="AA411">
        <v>1.791628</v>
      </c>
      <c r="AB411">
        <v>1.5600430000000001</v>
      </c>
      <c r="AC411">
        <v>1.5530010000000001</v>
      </c>
      <c r="AD411">
        <v>1.258273</v>
      </c>
      <c r="AE411">
        <v>-0.41669539999999999</v>
      </c>
      <c r="AF411">
        <v>-0.30301349999999999</v>
      </c>
      <c r="AG411">
        <v>-0.2307804</v>
      </c>
      <c r="AH411">
        <v>-0.21614630000000001</v>
      </c>
      <c r="AI411">
        <v>-0.2419087</v>
      </c>
      <c r="AJ411">
        <v>-0.29400490000000001</v>
      </c>
      <c r="AK411">
        <v>-0.31912760000000001</v>
      </c>
      <c r="AL411">
        <v>-0.44765270000000001</v>
      </c>
      <c r="AM411">
        <v>-0.48307810000000001</v>
      </c>
      <c r="AN411">
        <v>-0.51607879999999995</v>
      </c>
      <c r="AO411">
        <v>-0.54665189999999997</v>
      </c>
      <c r="AP411">
        <v>-0.40279490000000001</v>
      </c>
      <c r="AQ411">
        <v>-0.40460679999999999</v>
      </c>
      <c r="AR411">
        <v>-0.31558809999999998</v>
      </c>
      <c r="AS411">
        <v>-0.30832280000000001</v>
      </c>
      <c r="AT411">
        <v>-0.26491239999999999</v>
      </c>
      <c r="AU411">
        <v>-0.72978240000000005</v>
      </c>
      <c r="AV411">
        <v>-0.55218920000000005</v>
      </c>
      <c r="AW411">
        <v>-0.50279510000000005</v>
      </c>
      <c r="AX411">
        <v>-0.44731569999999998</v>
      </c>
      <c r="AY411">
        <v>-0.43788189999999999</v>
      </c>
      <c r="AZ411">
        <v>-0.76834939999999996</v>
      </c>
      <c r="BA411">
        <v>-0.49584240000000002</v>
      </c>
      <c r="BB411">
        <v>-0.42448439999999998</v>
      </c>
      <c r="BC411">
        <v>-0.29543710000000001</v>
      </c>
      <c r="BD411">
        <v>-0.20727960000000001</v>
      </c>
      <c r="BE411">
        <v>-0.15645870000000001</v>
      </c>
      <c r="BF411">
        <v>-0.1427515</v>
      </c>
      <c r="BG411">
        <v>-0.16210640000000001</v>
      </c>
      <c r="BH411">
        <v>-0.19611229999999999</v>
      </c>
      <c r="BI411">
        <v>-0.2328472</v>
      </c>
      <c r="BJ411">
        <v>-0.35285850000000002</v>
      </c>
      <c r="BK411">
        <v>-0.3506397</v>
      </c>
      <c r="BL411">
        <v>-0.33386769999999999</v>
      </c>
      <c r="BM411">
        <v>-0.27556829999999999</v>
      </c>
      <c r="BN411">
        <v>-0.15403210000000001</v>
      </c>
      <c r="BO411">
        <v>-0.15387809999999999</v>
      </c>
      <c r="BP411">
        <v>-8.2722699999999996E-2</v>
      </c>
      <c r="BQ411">
        <v>-0.11071060000000001</v>
      </c>
      <c r="BR411">
        <v>-6.8222900000000003E-2</v>
      </c>
      <c r="BS411">
        <v>-0.54326129999999995</v>
      </c>
      <c r="BT411">
        <v>-0.38465179999999999</v>
      </c>
      <c r="BU411">
        <v>-0.31282219999999999</v>
      </c>
      <c r="BV411">
        <v>-0.2484923</v>
      </c>
      <c r="BW411">
        <v>-0.22006500000000001</v>
      </c>
      <c r="BX411">
        <v>-0.58553299999999997</v>
      </c>
      <c r="BY411">
        <v>-0.33073039999999998</v>
      </c>
      <c r="BZ411">
        <v>-0.30801709999999999</v>
      </c>
      <c r="CA411">
        <v>-0.2114539</v>
      </c>
      <c r="CB411">
        <v>-0.14097460000000001</v>
      </c>
      <c r="CC411">
        <v>-0.1049837</v>
      </c>
      <c r="CD411">
        <v>-9.19185E-2</v>
      </c>
      <c r="CE411">
        <v>-0.1068356</v>
      </c>
      <c r="CF411">
        <v>-0.12831219999999999</v>
      </c>
      <c r="CG411">
        <v>-0.17308960000000001</v>
      </c>
      <c r="CH411">
        <v>-0.28720440000000003</v>
      </c>
      <c r="CI411">
        <v>-0.25891320000000001</v>
      </c>
      <c r="CJ411">
        <v>-0.20766889999999999</v>
      </c>
      <c r="CK411">
        <v>-8.7816699999999998E-2</v>
      </c>
      <c r="CL411">
        <v>1.8260200000000001E-2</v>
      </c>
      <c r="CM411">
        <v>1.9775899999999999E-2</v>
      </c>
      <c r="CN411">
        <v>7.8559199999999996E-2</v>
      </c>
      <c r="CO411">
        <v>2.6154899999999998E-2</v>
      </c>
      <c r="CP411">
        <v>6.8003599999999997E-2</v>
      </c>
      <c r="CQ411">
        <v>-0.41407729999999998</v>
      </c>
      <c r="CR411">
        <v>-0.26861600000000002</v>
      </c>
      <c r="CS411">
        <v>-0.18124760000000001</v>
      </c>
      <c r="CT411">
        <v>-0.11078789999999999</v>
      </c>
      <c r="CU411">
        <v>-6.9205600000000006E-2</v>
      </c>
      <c r="CV411">
        <v>-0.45891490000000001</v>
      </c>
      <c r="CW411">
        <v>-0.21637429999999999</v>
      </c>
      <c r="CX411">
        <v>-0.22735230000000001</v>
      </c>
      <c r="CY411">
        <v>-0.1274708</v>
      </c>
      <c r="CZ411">
        <v>-7.4669700000000006E-2</v>
      </c>
      <c r="DA411">
        <v>-5.3508800000000002E-2</v>
      </c>
      <c r="DB411">
        <v>-4.1085400000000001E-2</v>
      </c>
      <c r="DC411">
        <v>-5.1564800000000001E-2</v>
      </c>
      <c r="DD411">
        <v>-6.0512099999999999E-2</v>
      </c>
      <c r="DE411">
        <v>-0.11333210000000001</v>
      </c>
      <c r="DF411">
        <v>-0.2215502</v>
      </c>
      <c r="DG411">
        <v>-0.1671868</v>
      </c>
      <c r="DH411">
        <v>-8.1470100000000004E-2</v>
      </c>
      <c r="DI411">
        <v>9.9934899999999993E-2</v>
      </c>
      <c r="DJ411">
        <v>0.19055259999999999</v>
      </c>
      <c r="DK411">
        <v>0.19342980000000001</v>
      </c>
      <c r="DL411">
        <v>0.239841</v>
      </c>
      <c r="DM411">
        <v>0.16302050000000001</v>
      </c>
      <c r="DN411">
        <v>0.20422999999999999</v>
      </c>
      <c r="DO411">
        <v>-0.28489340000000002</v>
      </c>
      <c r="DP411">
        <v>-0.1525801</v>
      </c>
      <c r="DQ411">
        <v>-4.9673000000000002E-2</v>
      </c>
      <c r="DR411">
        <v>2.6916599999999999E-2</v>
      </c>
      <c r="DS411">
        <v>8.1653699999999996E-2</v>
      </c>
      <c r="DT411">
        <v>-0.3322968</v>
      </c>
      <c r="DU411">
        <v>-0.1020182</v>
      </c>
      <c r="DV411">
        <v>-0.1466874</v>
      </c>
      <c r="DW411">
        <v>-6.2123999999999999E-3</v>
      </c>
      <c r="DX411">
        <v>2.1064200000000002E-2</v>
      </c>
      <c r="DY411">
        <v>2.0812899999999999E-2</v>
      </c>
      <c r="DZ411">
        <v>3.2309400000000002E-2</v>
      </c>
      <c r="EA411">
        <v>2.8237499999999999E-2</v>
      </c>
      <c r="EB411">
        <v>3.7380499999999997E-2</v>
      </c>
      <c r="EC411">
        <v>-2.7051599999999999E-2</v>
      </c>
      <c r="ED411">
        <v>-0.12675610000000001</v>
      </c>
      <c r="EE411">
        <v>-3.4748399999999999E-2</v>
      </c>
      <c r="EF411">
        <v>0.100741</v>
      </c>
      <c r="EG411">
        <v>0.37101840000000003</v>
      </c>
      <c r="EH411">
        <v>0.43931540000000002</v>
      </c>
      <c r="EI411">
        <v>0.44415850000000001</v>
      </c>
      <c r="EJ411">
        <v>0.47270649999999997</v>
      </c>
      <c r="EK411">
        <v>0.36063269999999997</v>
      </c>
      <c r="EL411">
        <v>0.40091949999999998</v>
      </c>
      <c r="EM411">
        <v>-9.8372299999999996E-2</v>
      </c>
      <c r="EN411">
        <v>1.49573E-2</v>
      </c>
      <c r="EO411">
        <v>0.14029990000000001</v>
      </c>
      <c r="EP411">
        <v>0.22573989999999999</v>
      </c>
      <c r="EQ411">
        <v>0.29947059999999998</v>
      </c>
      <c r="ER411">
        <v>-0.14948030000000001</v>
      </c>
      <c r="ES411">
        <v>6.3093800000000005E-2</v>
      </c>
      <c r="ET411">
        <v>-3.0220199999999999E-2</v>
      </c>
      <c r="EU411">
        <v>39</v>
      </c>
      <c r="EV411">
        <v>38</v>
      </c>
      <c r="EW411">
        <v>38</v>
      </c>
      <c r="EX411">
        <v>44</v>
      </c>
      <c r="EY411">
        <v>35</v>
      </c>
      <c r="EZ411">
        <v>38</v>
      </c>
      <c r="FA411">
        <v>30</v>
      </c>
      <c r="FB411">
        <v>31</v>
      </c>
      <c r="FC411">
        <v>41</v>
      </c>
      <c r="FD411">
        <v>49</v>
      </c>
      <c r="FE411">
        <v>53</v>
      </c>
      <c r="FF411">
        <v>55</v>
      </c>
      <c r="FG411">
        <v>58</v>
      </c>
      <c r="FH411">
        <v>60</v>
      </c>
      <c r="FI411">
        <v>59</v>
      </c>
      <c r="FJ411">
        <v>58</v>
      </c>
      <c r="FK411">
        <v>56</v>
      </c>
      <c r="FL411">
        <v>53</v>
      </c>
      <c r="FM411">
        <v>50</v>
      </c>
      <c r="FN411">
        <v>49</v>
      </c>
      <c r="FO411">
        <v>46</v>
      </c>
      <c r="FP411">
        <v>46</v>
      </c>
      <c r="FQ411">
        <v>40</v>
      </c>
      <c r="FR411">
        <v>40</v>
      </c>
      <c r="FS411">
        <v>3.1190669999999998</v>
      </c>
      <c r="FT411">
        <v>0.1802192</v>
      </c>
      <c r="FU411">
        <v>0.2294004</v>
      </c>
      <c r="FV411">
        <v>0.1082656</v>
      </c>
    </row>
    <row r="412" spans="1:178" x14ac:dyDescent="0.3">
      <c r="A412" t="s">
        <v>226</v>
      </c>
      <c r="B412" t="s">
        <v>199</v>
      </c>
      <c r="C412" t="s">
        <v>269</v>
      </c>
      <c r="D412" s="32" t="s">
        <v>246</v>
      </c>
      <c r="E412" t="s">
        <v>221</v>
      </c>
      <c r="F412">
        <v>287</v>
      </c>
      <c r="G412">
        <v>1.0770010000000001</v>
      </c>
      <c r="H412">
        <v>0.89580040000000005</v>
      </c>
      <c r="I412">
        <v>0.69400039999999996</v>
      </c>
      <c r="J412">
        <v>0.65512780000000004</v>
      </c>
      <c r="K412">
        <v>0.71483470000000005</v>
      </c>
      <c r="L412">
        <v>0.8325186</v>
      </c>
      <c r="M412">
        <v>1.017668</v>
      </c>
      <c r="N412">
        <v>0.75087990000000004</v>
      </c>
      <c r="O412">
        <v>-6.93743E-2</v>
      </c>
      <c r="P412">
        <v>-0.66089430000000005</v>
      </c>
      <c r="Q412">
        <v>-1.4014260000000001</v>
      </c>
      <c r="R412">
        <v>-1.663583</v>
      </c>
      <c r="S412">
        <v>-1.7076690000000001</v>
      </c>
      <c r="T412">
        <v>-1.4750479999999999</v>
      </c>
      <c r="U412">
        <v>-0.72616769999999997</v>
      </c>
      <c r="V412">
        <v>9.5363199999999995E-2</v>
      </c>
      <c r="W412">
        <v>0.95225660000000001</v>
      </c>
      <c r="X412">
        <v>1.7021440000000001</v>
      </c>
      <c r="Y412">
        <v>1.837682</v>
      </c>
      <c r="Z412">
        <v>1.6575340000000001</v>
      </c>
      <c r="AA412">
        <v>1.67265</v>
      </c>
      <c r="AB412">
        <v>1.5755060000000001</v>
      </c>
      <c r="AC412">
        <v>1.425624</v>
      </c>
      <c r="AD412">
        <v>1.271058</v>
      </c>
      <c r="AE412">
        <v>-0.28588659999999999</v>
      </c>
      <c r="AF412">
        <v>-0.40441919999999998</v>
      </c>
      <c r="AG412">
        <v>-0.35515760000000002</v>
      </c>
      <c r="AH412">
        <v>-0.3338719</v>
      </c>
      <c r="AI412">
        <v>-0.2916204</v>
      </c>
      <c r="AJ412">
        <v>-0.27851769999999998</v>
      </c>
      <c r="AK412">
        <v>-0.34629100000000002</v>
      </c>
      <c r="AL412">
        <v>-0.31233050000000001</v>
      </c>
      <c r="AM412">
        <v>-0.38780550000000003</v>
      </c>
      <c r="AN412">
        <v>-0.31281330000000002</v>
      </c>
      <c r="AO412">
        <v>-0.45069350000000002</v>
      </c>
      <c r="AP412">
        <v>-0.49840269999999998</v>
      </c>
      <c r="AQ412">
        <v>-0.42963960000000001</v>
      </c>
      <c r="AR412">
        <v>-0.44939010000000001</v>
      </c>
      <c r="AS412">
        <v>-0.33271260000000002</v>
      </c>
      <c r="AT412">
        <v>-0.34527570000000002</v>
      </c>
      <c r="AU412">
        <v>-0.34470460000000003</v>
      </c>
      <c r="AV412">
        <v>-0.2153487</v>
      </c>
      <c r="AW412">
        <v>-0.21982950000000001</v>
      </c>
      <c r="AX412">
        <v>-0.3541532</v>
      </c>
      <c r="AY412">
        <v>-0.32318059999999998</v>
      </c>
      <c r="AZ412">
        <v>-0.27769759999999999</v>
      </c>
      <c r="BA412">
        <v>-0.15618090000000001</v>
      </c>
      <c r="BB412">
        <v>-0.17841270000000001</v>
      </c>
      <c r="BC412">
        <v>-0.1673403</v>
      </c>
      <c r="BD412">
        <v>-0.27337879999999998</v>
      </c>
      <c r="BE412">
        <v>-0.2656346</v>
      </c>
      <c r="BF412">
        <v>-0.25478149999999999</v>
      </c>
      <c r="BG412">
        <v>-0.20975779999999999</v>
      </c>
      <c r="BH412">
        <v>-0.18897330000000001</v>
      </c>
      <c r="BI412">
        <v>-0.25385390000000002</v>
      </c>
      <c r="BJ412">
        <v>-0.22857569999999999</v>
      </c>
      <c r="BK412">
        <v>-0.27134809999999998</v>
      </c>
      <c r="BL412">
        <v>-0.18551090000000001</v>
      </c>
      <c r="BM412">
        <v>-0.30575629999999998</v>
      </c>
      <c r="BN412">
        <v>-0.32142229999999999</v>
      </c>
      <c r="BO412">
        <v>-0.25006709999999999</v>
      </c>
      <c r="BP412">
        <v>-0.28668450000000001</v>
      </c>
      <c r="BQ412">
        <v>-0.20306589999999999</v>
      </c>
      <c r="BR412">
        <v>-0.2397966</v>
      </c>
      <c r="BS412">
        <v>-0.23650080000000001</v>
      </c>
      <c r="BT412">
        <v>-0.12735350000000001</v>
      </c>
      <c r="BU412">
        <v>-9.4120599999999999E-2</v>
      </c>
      <c r="BV412">
        <v>-0.24090300000000001</v>
      </c>
      <c r="BW412">
        <v>-0.2217084</v>
      </c>
      <c r="BX412">
        <v>-0.1756008</v>
      </c>
      <c r="BY412">
        <v>-7.3800400000000002E-2</v>
      </c>
      <c r="BZ412">
        <v>-5.83095E-2</v>
      </c>
      <c r="CA412">
        <v>-8.5235599999999995E-2</v>
      </c>
      <c r="CB412">
        <v>-0.18262059999999999</v>
      </c>
      <c r="CC412">
        <v>-0.20363120000000001</v>
      </c>
      <c r="CD412">
        <v>-0.20000370000000001</v>
      </c>
      <c r="CE412">
        <v>-0.15306</v>
      </c>
      <c r="CF412">
        <v>-0.12695509999999999</v>
      </c>
      <c r="CG412">
        <v>-0.18983220000000001</v>
      </c>
      <c r="CH412">
        <v>-0.17056750000000001</v>
      </c>
      <c r="CI412">
        <v>-0.19069</v>
      </c>
      <c r="CJ412">
        <v>-9.7341700000000003E-2</v>
      </c>
      <c r="CK412">
        <v>-0.20537330000000001</v>
      </c>
      <c r="CL412">
        <v>-0.1988462</v>
      </c>
      <c r="CM412">
        <v>-0.12569569999999999</v>
      </c>
      <c r="CN412">
        <v>-0.17399500000000001</v>
      </c>
      <c r="CO412">
        <v>-0.113273</v>
      </c>
      <c r="CP412">
        <v>-0.1667421</v>
      </c>
      <c r="CQ412">
        <v>-0.16155919999999999</v>
      </c>
      <c r="CR412">
        <v>-6.6408400000000006E-2</v>
      </c>
      <c r="CS412">
        <v>-7.0549999999999996E-3</v>
      </c>
      <c r="CT412">
        <v>-0.16246620000000001</v>
      </c>
      <c r="CU412">
        <v>-0.15142910000000001</v>
      </c>
      <c r="CV412">
        <v>-0.1048888</v>
      </c>
      <c r="CW412">
        <v>-1.6743899999999999E-2</v>
      </c>
      <c r="CX412">
        <v>2.4873599999999999E-2</v>
      </c>
      <c r="CY412">
        <v>-3.1308E-3</v>
      </c>
      <c r="CZ412">
        <v>-9.18625E-2</v>
      </c>
      <c r="DA412">
        <v>-0.1416278</v>
      </c>
      <c r="DB412">
        <v>-0.14522599999999999</v>
      </c>
      <c r="DC412">
        <v>-9.6362100000000006E-2</v>
      </c>
      <c r="DD412">
        <v>-6.4936900000000006E-2</v>
      </c>
      <c r="DE412">
        <v>-0.12581049999999999</v>
      </c>
      <c r="DF412">
        <v>-0.1125592</v>
      </c>
      <c r="DG412">
        <v>-0.110032</v>
      </c>
      <c r="DH412">
        <v>-9.1724000000000007E-3</v>
      </c>
      <c r="DI412">
        <v>-0.10499020000000001</v>
      </c>
      <c r="DJ412">
        <v>-7.6270099999999993E-2</v>
      </c>
      <c r="DK412">
        <v>-1.3243E-3</v>
      </c>
      <c r="DL412">
        <v>-6.1305600000000002E-2</v>
      </c>
      <c r="DM412">
        <v>-2.34801E-2</v>
      </c>
      <c r="DN412">
        <v>-9.3687599999999996E-2</v>
      </c>
      <c r="DO412">
        <v>-8.6617600000000003E-2</v>
      </c>
      <c r="DP412">
        <v>-5.4631999999999997E-3</v>
      </c>
      <c r="DQ412">
        <v>8.0010499999999998E-2</v>
      </c>
      <c r="DR412">
        <v>-8.4029400000000004E-2</v>
      </c>
      <c r="DS412">
        <v>-8.1149700000000005E-2</v>
      </c>
      <c r="DT412">
        <v>-3.41768E-2</v>
      </c>
      <c r="DU412">
        <v>4.0312599999999997E-2</v>
      </c>
      <c r="DV412">
        <v>0.10805670000000001</v>
      </c>
      <c r="DW412">
        <v>0.1154154</v>
      </c>
      <c r="DX412">
        <v>3.9177900000000002E-2</v>
      </c>
      <c r="DY412">
        <v>-5.21048E-2</v>
      </c>
      <c r="DZ412">
        <v>-6.6135600000000003E-2</v>
      </c>
      <c r="EA412">
        <v>-1.44995E-2</v>
      </c>
      <c r="EB412">
        <v>2.46076E-2</v>
      </c>
      <c r="EC412">
        <v>-3.3373399999999998E-2</v>
      </c>
      <c r="ED412">
        <v>-2.8804400000000001E-2</v>
      </c>
      <c r="EE412">
        <v>6.4254000000000004E-3</v>
      </c>
      <c r="EF412">
        <v>0.1181299</v>
      </c>
      <c r="EG412">
        <v>3.99469E-2</v>
      </c>
      <c r="EH412">
        <v>0.1007102</v>
      </c>
      <c r="EI412">
        <v>0.1782482</v>
      </c>
      <c r="EJ412">
        <v>0.10140010000000001</v>
      </c>
      <c r="EK412">
        <v>0.1061666</v>
      </c>
      <c r="EL412">
        <v>1.1791599999999999E-2</v>
      </c>
      <c r="EM412">
        <v>2.15862E-2</v>
      </c>
      <c r="EN412">
        <v>8.2531900000000005E-2</v>
      </c>
      <c r="EO412">
        <v>0.2057194</v>
      </c>
      <c r="EP412">
        <v>2.9220900000000001E-2</v>
      </c>
      <c r="EQ412">
        <v>2.03225E-2</v>
      </c>
      <c r="ER412">
        <v>6.7919999999999994E-2</v>
      </c>
      <c r="ES412">
        <v>0.1226931</v>
      </c>
      <c r="ET412">
        <v>0.2281599</v>
      </c>
      <c r="EU412">
        <v>33</v>
      </c>
      <c r="EV412">
        <v>43</v>
      </c>
      <c r="EW412">
        <v>43</v>
      </c>
      <c r="EX412">
        <v>41</v>
      </c>
      <c r="EY412">
        <v>38</v>
      </c>
      <c r="EZ412">
        <v>37</v>
      </c>
      <c r="FA412">
        <v>43</v>
      </c>
      <c r="FB412">
        <v>35</v>
      </c>
      <c r="FC412">
        <v>38</v>
      </c>
      <c r="FD412">
        <v>46</v>
      </c>
      <c r="FE412">
        <v>52</v>
      </c>
      <c r="FF412">
        <v>53</v>
      </c>
      <c r="FG412">
        <v>55</v>
      </c>
      <c r="FH412">
        <v>57</v>
      </c>
      <c r="FI412">
        <v>57</v>
      </c>
      <c r="FJ412">
        <v>56</v>
      </c>
      <c r="FK412">
        <v>53</v>
      </c>
      <c r="FL412">
        <v>45</v>
      </c>
      <c r="FM412">
        <v>43</v>
      </c>
      <c r="FN412">
        <v>38</v>
      </c>
      <c r="FO412">
        <v>36</v>
      </c>
      <c r="FP412">
        <v>35</v>
      </c>
      <c r="FQ412">
        <v>33</v>
      </c>
      <c r="FR412">
        <v>38</v>
      </c>
      <c r="FS412">
        <v>1.949989</v>
      </c>
      <c r="FT412">
        <v>0.10551049999999999</v>
      </c>
      <c r="FU412">
        <v>0.1200561</v>
      </c>
      <c r="FV412">
        <v>8.9494400000000002E-2</v>
      </c>
    </row>
    <row r="413" spans="1:178" x14ac:dyDescent="0.3">
      <c r="A413" t="s">
        <v>226</v>
      </c>
      <c r="B413" t="s">
        <v>199</v>
      </c>
      <c r="C413" t="s">
        <v>269</v>
      </c>
      <c r="D413" s="32" t="s">
        <v>247</v>
      </c>
      <c r="E413" t="s">
        <v>219</v>
      </c>
      <c r="F413">
        <v>607</v>
      </c>
      <c r="G413">
        <v>1.630925</v>
      </c>
      <c r="H413">
        <v>1.345882</v>
      </c>
      <c r="I413">
        <v>1.195476</v>
      </c>
      <c r="J413">
        <v>1.2433810000000001</v>
      </c>
      <c r="K413">
        <v>1.0725640000000001</v>
      </c>
      <c r="L413">
        <v>1.1157589999999999</v>
      </c>
      <c r="M413">
        <v>1.053588</v>
      </c>
      <c r="N413">
        <v>0.93187920000000002</v>
      </c>
      <c r="O413">
        <v>0.77943229999999997</v>
      </c>
      <c r="P413">
        <v>0.28000619999999998</v>
      </c>
      <c r="Q413">
        <v>-0.30229650000000002</v>
      </c>
      <c r="R413">
        <v>-0.5193818</v>
      </c>
      <c r="S413">
        <v>-1.2680670000000001</v>
      </c>
      <c r="T413">
        <v>-0.98989780000000005</v>
      </c>
      <c r="U413">
        <v>-0.29369299999999998</v>
      </c>
      <c r="V413">
        <v>0.57461130000000005</v>
      </c>
      <c r="W413">
        <v>1.194199</v>
      </c>
      <c r="X413">
        <v>2.228396</v>
      </c>
      <c r="Y413">
        <v>2.6948059999999998</v>
      </c>
      <c r="Z413">
        <v>2.6939709999999999</v>
      </c>
      <c r="AA413">
        <v>2.44164</v>
      </c>
      <c r="AB413">
        <v>2.1133790000000001</v>
      </c>
      <c r="AC413">
        <v>1.8361829999999999</v>
      </c>
      <c r="AD413">
        <v>1.5845279999999999</v>
      </c>
      <c r="AE413">
        <v>-0.25589260000000003</v>
      </c>
      <c r="AF413">
        <v>-0.33563140000000002</v>
      </c>
      <c r="AG413">
        <v>-0.26854539999999999</v>
      </c>
      <c r="AH413">
        <v>-0.36052329999999999</v>
      </c>
      <c r="AI413">
        <v>-0.3168049</v>
      </c>
      <c r="AJ413">
        <v>-0.16293540000000001</v>
      </c>
      <c r="AK413">
        <v>-0.16874990000000001</v>
      </c>
      <c r="AL413">
        <v>-0.15776470000000001</v>
      </c>
      <c r="AM413">
        <v>-0.21942400000000001</v>
      </c>
      <c r="AN413">
        <v>-0.29655039999999999</v>
      </c>
      <c r="AO413">
        <v>-0.4082017</v>
      </c>
      <c r="AP413">
        <v>-0.17924909999999999</v>
      </c>
      <c r="AQ413">
        <v>-0.16851260000000001</v>
      </c>
      <c r="AR413">
        <v>-0.235513</v>
      </c>
      <c r="AS413">
        <v>7.4328099999999994E-2</v>
      </c>
      <c r="AT413">
        <v>3.7961000000000002E-2</v>
      </c>
      <c r="AU413">
        <v>-8.7476200000000004E-2</v>
      </c>
      <c r="AV413">
        <v>-0.1176249</v>
      </c>
      <c r="AW413">
        <v>-0.264241</v>
      </c>
      <c r="AX413">
        <v>-0.33571220000000002</v>
      </c>
      <c r="AY413">
        <v>-0.29925839999999998</v>
      </c>
      <c r="AZ413">
        <v>-0.52353780000000005</v>
      </c>
      <c r="BA413">
        <v>-0.49734230000000001</v>
      </c>
      <c r="BB413">
        <v>-0.37926110000000002</v>
      </c>
      <c r="BC413">
        <v>-0.16128999999999999</v>
      </c>
      <c r="BD413">
        <v>-0.2496893</v>
      </c>
      <c r="BE413">
        <v>-0.19975129999999999</v>
      </c>
      <c r="BF413">
        <v>-0.2918462</v>
      </c>
      <c r="BG413">
        <v>-0.24947320000000001</v>
      </c>
      <c r="BH413">
        <v>-9.3381699999999998E-2</v>
      </c>
      <c r="BI413">
        <v>-9.8234299999999997E-2</v>
      </c>
      <c r="BJ413">
        <v>-7.20697E-2</v>
      </c>
      <c r="BK413">
        <v>-0.1115625</v>
      </c>
      <c r="BL413">
        <v>-0.155695</v>
      </c>
      <c r="BM413">
        <v>-0.23852429999999999</v>
      </c>
      <c r="BN413">
        <v>-1.4568299999999999E-2</v>
      </c>
      <c r="BO413">
        <v>-1.27332E-2</v>
      </c>
      <c r="BP413">
        <v>-7.4249599999999999E-2</v>
      </c>
      <c r="BQ413">
        <v>0.22553390000000001</v>
      </c>
      <c r="BR413">
        <v>0.18249280000000001</v>
      </c>
      <c r="BS413">
        <v>6.0787000000000001E-2</v>
      </c>
      <c r="BT413">
        <v>3.27292E-2</v>
      </c>
      <c r="BU413">
        <v>-0.1209138</v>
      </c>
      <c r="BV413">
        <v>-0.20153799999999999</v>
      </c>
      <c r="BW413">
        <v>-0.1734668</v>
      </c>
      <c r="BX413">
        <v>-0.39752539999999997</v>
      </c>
      <c r="BY413">
        <v>-0.37452489999999999</v>
      </c>
      <c r="BZ413">
        <v>-0.27115349999999999</v>
      </c>
      <c r="CA413">
        <v>-9.5768599999999995E-2</v>
      </c>
      <c r="CB413">
        <v>-0.190166</v>
      </c>
      <c r="CC413">
        <v>-0.15210470000000001</v>
      </c>
      <c r="CD413">
        <v>-0.24428059999999999</v>
      </c>
      <c r="CE413">
        <v>-0.2028394</v>
      </c>
      <c r="CF413">
        <v>-4.5209100000000002E-2</v>
      </c>
      <c r="CG413">
        <v>-4.9395399999999999E-2</v>
      </c>
      <c r="CH413">
        <v>-1.27175E-2</v>
      </c>
      <c r="CI413">
        <v>-3.6858000000000002E-2</v>
      </c>
      <c r="CJ413">
        <v>-5.81389E-2</v>
      </c>
      <c r="CK413">
        <v>-0.12100619999999999</v>
      </c>
      <c r="CL413">
        <v>9.94892E-2</v>
      </c>
      <c r="CM413">
        <v>9.5159199999999999E-2</v>
      </c>
      <c r="CN413">
        <v>3.7441000000000002E-2</v>
      </c>
      <c r="CO413">
        <v>0.33025860000000001</v>
      </c>
      <c r="CP413">
        <v>0.28259519999999999</v>
      </c>
      <c r="CQ413">
        <v>0.1634736</v>
      </c>
      <c r="CR413">
        <v>0.13686390000000001</v>
      </c>
      <c r="CS413">
        <v>-2.16458E-2</v>
      </c>
      <c r="CT413">
        <v>-0.10860939999999999</v>
      </c>
      <c r="CU413">
        <v>-8.6344000000000004E-2</v>
      </c>
      <c r="CV413">
        <v>-0.31024960000000001</v>
      </c>
      <c r="CW413">
        <v>-0.289462</v>
      </c>
      <c r="CX413">
        <v>-0.1962786</v>
      </c>
      <c r="CY413">
        <v>-3.0247099999999999E-2</v>
      </c>
      <c r="CZ413">
        <v>-0.1306427</v>
      </c>
      <c r="DA413">
        <v>-0.1044582</v>
      </c>
      <c r="DB413">
        <v>-0.196715</v>
      </c>
      <c r="DC413">
        <v>-0.1562056</v>
      </c>
      <c r="DD413">
        <v>2.9635999999999998E-3</v>
      </c>
      <c r="DE413" s="74">
        <v>-5.5659999999999998E-4</v>
      </c>
      <c r="DF413">
        <v>4.6634599999999998E-2</v>
      </c>
      <c r="DG413">
        <v>3.7846499999999998E-2</v>
      </c>
      <c r="DH413">
        <v>3.9417099999999997E-2</v>
      </c>
      <c r="DI413">
        <v>-3.4881999999999999E-3</v>
      </c>
      <c r="DJ413">
        <v>0.2135466</v>
      </c>
      <c r="DK413">
        <v>0.2030515</v>
      </c>
      <c r="DL413">
        <v>0.1491315</v>
      </c>
      <c r="DM413">
        <v>0.43498330000000002</v>
      </c>
      <c r="DN413">
        <v>0.38269750000000002</v>
      </c>
      <c r="DO413">
        <v>0.26616020000000001</v>
      </c>
      <c r="DP413">
        <v>0.24099870000000001</v>
      </c>
      <c r="DQ413">
        <v>7.7622200000000002E-2</v>
      </c>
      <c r="DR413">
        <v>-1.5680800000000002E-2</v>
      </c>
      <c r="DS413">
        <v>7.7879999999999996E-4</v>
      </c>
      <c r="DT413">
        <v>-0.2229737</v>
      </c>
      <c r="DU413">
        <v>-0.204399</v>
      </c>
      <c r="DV413">
        <v>-0.1214036</v>
      </c>
      <c r="DW413">
        <v>6.4355499999999996E-2</v>
      </c>
      <c r="DX413">
        <v>-4.47006E-2</v>
      </c>
      <c r="DY413">
        <v>-3.5664099999999997E-2</v>
      </c>
      <c r="DZ413">
        <v>-0.12803790000000001</v>
      </c>
      <c r="EA413">
        <v>-8.8873800000000003E-2</v>
      </c>
      <c r="EB413">
        <v>7.2517300000000007E-2</v>
      </c>
      <c r="EC413">
        <v>6.9958999999999993E-2</v>
      </c>
      <c r="ED413">
        <v>0.13232959999999999</v>
      </c>
      <c r="EE413">
        <v>0.145708</v>
      </c>
      <c r="EF413">
        <v>0.1802725</v>
      </c>
      <c r="EG413">
        <v>0.16618930000000001</v>
      </c>
      <c r="EH413">
        <v>0.37822739999999999</v>
      </c>
      <c r="EI413">
        <v>0.35883100000000001</v>
      </c>
      <c r="EJ413">
        <v>0.31039499999999998</v>
      </c>
      <c r="EK413">
        <v>0.58618910000000002</v>
      </c>
      <c r="EL413">
        <v>0.52722939999999996</v>
      </c>
      <c r="EM413">
        <v>0.4144234</v>
      </c>
      <c r="EN413">
        <v>0.3913528</v>
      </c>
      <c r="EO413">
        <v>0.22094939999999999</v>
      </c>
      <c r="EP413">
        <v>0.1184933</v>
      </c>
      <c r="EQ413">
        <v>0.1265704</v>
      </c>
      <c r="ER413">
        <v>-9.69613E-2</v>
      </c>
      <c r="ES413">
        <v>-8.1581600000000004E-2</v>
      </c>
      <c r="ET413">
        <v>-1.3296000000000001E-2</v>
      </c>
      <c r="EU413">
        <v>75.612899999999996</v>
      </c>
      <c r="EV413">
        <v>75.838710000000006</v>
      </c>
      <c r="EW413">
        <v>74.677419999999998</v>
      </c>
      <c r="EX413">
        <v>73.064509999999999</v>
      </c>
      <c r="EY413">
        <v>72.516130000000004</v>
      </c>
      <c r="EZ413">
        <v>72.516130000000004</v>
      </c>
      <c r="FA413">
        <v>70.903229999999994</v>
      </c>
      <c r="FB413">
        <v>72.677419999999998</v>
      </c>
      <c r="FC413">
        <v>76.451610000000002</v>
      </c>
      <c r="FD413">
        <v>81.612899999999996</v>
      </c>
      <c r="FE413">
        <v>87.064509999999999</v>
      </c>
      <c r="FF413">
        <v>88.677419999999998</v>
      </c>
      <c r="FG413">
        <v>89.903229999999994</v>
      </c>
      <c r="FH413">
        <v>90.129040000000003</v>
      </c>
      <c r="FI413">
        <v>91.354839999999996</v>
      </c>
      <c r="FJ413">
        <v>90.903229999999994</v>
      </c>
      <c r="FK413">
        <v>90.903229999999994</v>
      </c>
      <c r="FL413">
        <v>87.354839999999996</v>
      </c>
      <c r="FM413">
        <v>84.580640000000002</v>
      </c>
      <c r="FN413">
        <v>80.967740000000006</v>
      </c>
      <c r="FO413">
        <v>76.129040000000003</v>
      </c>
      <c r="FP413">
        <v>72.290319999999994</v>
      </c>
      <c r="FQ413">
        <v>71.064509999999999</v>
      </c>
      <c r="FR413">
        <v>71.064509999999999</v>
      </c>
      <c r="FS413">
        <v>2.338136</v>
      </c>
      <c r="FT413">
        <v>0.1077304</v>
      </c>
      <c r="FU413">
        <v>0.1687333</v>
      </c>
      <c r="FV413">
        <v>9.0720099999999998E-2</v>
      </c>
    </row>
    <row r="414" spans="1:178" x14ac:dyDescent="0.3">
      <c r="A414" t="s">
        <v>226</v>
      </c>
      <c r="B414" t="s">
        <v>199</v>
      </c>
      <c r="C414" t="s">
        <v>269</v>
      </c>
      <c r="D414" s="32" t="s">
        <v>247</v>
      </c>
      <c r="E414" t="s">
        <v>220</v>
      </c>
      <c r="F414">
        <v>290</v>
      </c>
      <c r="G414">
        <v>1.6264970000000001</v>
      </c>
      <c r="H414">
        <v>1.3724799999999999</v>
      </c>
      <c r="I414">
        <v>1.0073179999999999</v>
      </c>
      <c r="J414">
        <v>1.0923590000000001</v>
      </c>
      <c r="K414">
        <v>0.86599859999999995</v>
      </c>
      <c r="L414">
        <v>0.95143120000000003</v>
      </c>
      <c r="M414">
        <v>1.0418510000000001</v>
      </c>
      <c r="N414">
        <v>0.80347029999999997</v>
      </c>
      <c r="O414">
        <v>0.74991560000000002</v>
      </c>
      <c r="P414">
        <v>0.31941320000000001</v>
      </c>
      <c r="Q414">
        <v>-0.37364439999999999</v>
      </c>
      <c r="R414">
        <v>-0.58553299999999997</v>
      </c>
      <c r="S414">
        <v>-1.7173659999999999</v>
      </c>
      <c r="T414">
        <v>-1.4107769999999999</v>
      </c>
      <c r="U414">
        <v>-0.50875040000000005</v>
      </c>
      <c r="V414">
        <v>0.20358660000000001</v>
      </c>
      <c r="W414">
        <v>0.75812579999999996</v>
      </c>
      <c r="X414">
        <v>1.74746</v>
      </c>
      <c r="Y414">
        <v>2.1654409999999999</v>
      </c>
      <c r="Z414">
        <v>2.374085</v>
      </c>
      <c r="AA414">
        <v>2.6875840000000002</v>
      </c>
      <c r="AB414">
        <v>2.0585200000000001</v>
      </c>
      <c r="AC414">
        <v>2.0114239999999999</v>
      </c>
      <c r="AD414">
        <v>1.3962209999999999</v>
      </c>
      <c r="AE414">
        <v>-9.9098000000000006E-2</v>
      </c>
      <c r="AF414">
        <v>-0.15201149999999999</v>
      </c>
      <c r="AG414">
        <v>3.9743000000000001E-3</v>
      </c>
      <c r="AH414">
        <v>-0.1379977</v>
      </c>
      <c r="AI414">
        <v>-0.11049539999999999</v>
      </c>
      <c r="AJ414">
        <v>-6.24655E-2</v>
      </c>
      <c r="AK414">
        <v>-4.70753E-2</v>
      </c>
      <c r="AL414">
        <v>3.5208299999999998E-2</v>
      </c>
      <c r="AM414">
        <v>6.4219899999999996E-2</v>
      </c>
      <c r="AN414">
        <v>-9.0683399999999997E-2</v>
      </c>
      <c r="AO414">
        <v>-0.16389809999999999</v>
      </c>
      <c r="AP414">
        <v>0.1177011</v>
      </c>
      <c r="AQ414">
        <v>0.17486840000000001</v>
      </c>
      <c r="AR414">
        <v>-0.21482019999999999</v>
      </c>
      <c r="AS414">
        <v>0.3496956</v>
      </c>
      <c r="AT414">
        <v>0.31664619999999999</v>
      </c>
      <c r="AU414">
        <v>0.2482183</v>
      </c>
      <c r="AV414">
        <v>0.1179948</v>
      </c>
      <c r="AW414">
        <v>-0.24693709999999999</v>
      </c>
      <c r="AX414">
        <v>-0.54443649999999999</v>
      </c>
      <c r="AY414">
        <v>-0.16696459999999999</v>
      </c>
      <c r="AZ414">
        <v>-0.65675519999999998</v>
      </c>
      <c r="BA414">
        <v>-0.67101219999999995</v>
      </c>
      <c r="BB414">
        <v>-0.37021609999999999</v>
      </c>
      <c r="BC414">
        <v>2.37232E-2</v>
      </c>
      <c r="BD414">
        <v>-3.83352E-2</v>
      </c>
      <c r="BE414">
        <v>8.9278499999999997E-2</v>
      </c>
      <c r="BF414">
        <v>-5.33509E-2</v>
      </c>
      <c r="BG414">
        <v>-2.5914900000000001E-2</v>
      </c>
      <c r="BH414">
        <v>6.9199099999999999E-2</v>
      </c>
      <c r="BI414">
        <v>7.6606199999999999E-2</v>
      </c>
      <c r="BJ414">
        <v>0.1813912</v>
      </c>
      <c r="BK414">
        <v>0.21910260000000001</v>
      </c>
      <c r="BL414">
        <v>0.13646559999999999</v>
      </c>
      <c r="BM414">
        <v>9.3499499999999999E-2</v>
      </c>
      <c r="BN414">
        <v>0.36429899999999998</v>
      </c>
      <c r="BO414">
        <v>0.40913270000000002</v>
      </c>
      <c r="BP414">
        <v>4.0754699999999998E-2</v>
      </c>
      <c r="BQ414">
        <v>0.5903834</v>
      </c>
      <c r="BR414">
        <v>0.5489463</v>
      </c>
      <c r="BS414">
        <v>0.4691013</v>
      </c>
      <c r="BT414">
        <v>0.33689340000000001</v>
      </c>
      <c r="BU414">
        <v>-2.0040700000000002E-2</v>
      </c>
      <c r="BV414">
        <v>-0.31587969999999999</v>
      </c>
      <c r="BW414">
        <v>6.7122600000000004E-2</v>
      </c>
      <c r="BX414">
        <v>-0.3941751</v>
      </c>
      <c r="BY414">
        <v>-0.4334961</v>
      </c>
      <c r="BZ414">
        <v>-0.22437270000000001</v>
      </c>
      <c r="CA414">
        <v>0.1087888</v>
      </c>
      <c r="CB414">
        <v>4.0396599999999998E-2</v>
      </c>
      <c r="CC414">
        <v>0.14835989999999999</v>
      </c>
      <c r="CD414">
        <v>5.2751999999999999E-3</v>
      </c>
      <c r="CE414">
        <v>3.2665300000000001E-2</v>
      </c>
      <c r="CF414">
        <v>0.16038949999999999</v>
      </c>
      <c r="CG414">
        <v>0.16226769999999999</v>
      </c>
      <c r="CH414">
        <v>0.28263700000000003</v>
      </c>
      <c r="CI414">
        <v>0.32637389999999999</v>
      </c>
      <c r="CJ414">
        <v>0.2937883</v>
      </c>
      <c r="CK414">
        <v>0.27177220000000002</v>
      </c>
      <c r="CL414">
        <v>0.53509200000000001</v>
      </c>
      <c r="CM414">
        <v>0.57138350000000004</v>
      </c>
      <c r="CN414">
        <v>0.21776509999999999</v>
      </c>
      <c r="CO414">
        <v>0.75708299999999995</v>
      </c>
      <c r="CP414">
        <v>0.70983660000000004</v>
      </c>
      <c r="CQ414">
        <v>0.62208419999999998</v>
      </c>
      <c r="CR414">
        <v>0.48850189999999999</v>
      </c>
      <c r="CS414">
        <v>0.13710710000000001</v>
      </c>
      <c r="CT414">
        <v>-0.157582</v>
      </c>
      <c r="CU414">
        <v>0.2292507</v>
      </c>
      <c r="CV414">
        <v>-0.2123129</v>
      </c>
      <c r="CW414">
        <v>-0.26899309999999998</v>
      </c>
      <c r="CX414">
        <v>-0.1233621</v>
      </c>
      <c r="CY414">
        <v>0.19385450000000001</v>
      </c>
      <c r="CZ414" s="74">
        <v>0.1191284</v>
      </c>
      <c r="DA414">
        <v>0.2074413</v>
      </c>
      <c r="DB414">
        <v>6.3901399999999997E-2</v>
      </c>
      <c r="DC414">
        <v>9.1245400000000004E-2</v>
      </c>
      <c r="DD414">
        <v>0.25158000000000003</v>
      </c>
      <c r="DE414">
        <v>0.24792910000000001</v>
      </c>
      <c r="DF414">
        <v>0.38388280000000002</v>
      </c>
      <c r="DG414">
        <v>0.43364520000000001</v>
      </c>
      <c r="DH414">
        <v>0.45111089999999998</v>
      </c>
      <c r="DI414">
        <v>0.45004499999999997</v>
      </c>
      <c r="DJ414">
        <v>0.70588499999999998</v>
      </c>
      <c r="DK414">
        <v>0.73363420000000001</v>
      </c>
      <c r="DL414">
        <v>0.3947755</v>
      </c>
      <c r="DM414">
        <v>0.92378260000000001</v>
      </c>
      <c r="DN414">
        <v>0.87072689999999997</v>
      </c>
      <c r="DO414">
        <v>0.77506710000000001</v>
      </c>
      <c r="DP414">
        <v>0.64011039999999997</v>
      </c>
      <c r="DQ414">
        <v>0.29425489999999999</v>
      </c>
      <c r="DR414">
        <v>7.157E-4</v>
      </c>
      <c r="DS414">
        <v>0.39137880000000003</v>
      </c>
      <c r="DT414">
        <v>-3.04508E-2</v>
      </c>
      <c r="DU414">
        <v>-0.10449020000000001</v>
      </c>
      <c r="DV414" s="74">
        <v>-2.23514E-2</v>
      </c>
      <c r="DW414">
        <v>0.31667580000000001</v>
      </c>
      <c r="DX414">
        <v>0.2328046</v>
      </c>
      <c r="DY414">
        <v>0.29274549999999999</v>
      </c>
      <c r="DZ414">
        <v>0.14854819999999999</v>
      </c>
      <c r="EA414">
        <v>0.1758258</v>
      </c>
      <c r="EB414">
        <v>0.38324449999999999</v>
      </c>
      <c r="EC414">
        <v>0.37161070000000002</v>
      </c>
      <c r="ED414">
        <v>0.53006569999999997</v>
      </c>
      <c r="EE414">
        <v>0.58852789999999999</v>
      </c>
      <c r="EF414">
        <v>0.67825990000000003</v>
      </c>
      <c r="EG414">
        <v>0.70744260000000003</v>
      </c>
      <c r="EH414">
        <v>0.95248290000000002</v>
      </c>
      <c r="EI414">
        <v>0.96789849999999999</v>
      </c>
      <c r="EJ414">
        <v>0.65035030000000005</v>
      </c>
      <c r="EK414">
        <v>1.1644699999999999</v>
      </c>
      <c r="EL414">
        <v>1.103027</v>
      </c>
      <c r="EM414">
        <v>0.99595009999999995</v>
      </c>
      <c r="EN414">
        <v>0.85900900000000002</v>
      </c>
      <c r="EO414">
        <v>0.52115140000000004</v>
      </c>
      <c r="EP414">
        <v>0.22927239999999999</v>
      </c>
      <c r="EQ414">
        <v>0.62546590000000002</v>
      </c>
      <c r="ER414">
        <v>0.23212930000000001</v>
      </c>
      <c r="ES414">
        <v>0.1330259</v>
      </c>
      <c r="ET414">
        <v>0.123492</v>
      </c>
      <c r="EU414">
        <v>75</v>
      </c>
      <c r="EV414">
        <v>74</v>
      </c>
      <c r="EW414">
        <v>71</v>
      </c>
      <c r="EX414">
        <v>70</v>
      </c>
      <c r="EY414">
        <v>67</v>
      </c>
      <c r="EZ414">
        <v>67</v>
      </c>
      <c r="FA414">
        <v>66</v>
      </c>
      <c r="FB414">
        <v>69</v>
      </c>
      <c r="FC414">
        <v>74</v>
      </c>
      <c r="FD414">
        <v>81</v>
      </c>
      <c r="FE414">
        <v>84</v>
      </c>
      <c r="FF414">
        <v>85</v>
      </c>
      <c r="FG414">
        <v>85</v>
      </c>
      <c r="FH414">
        <v>84</v>
      </c>
      <c r="FI414">
        <v>84</v>
      </c>
      <c r="FJ414">
        <v>86</v>
      </c>
      <c r="FK414">
        <v>86</v>
      </c>
      <c r="FL414">
        <v>80</v>
      </c>
      <c r="FM414">
        <v>76</v>
      </c>
      <c r="FN414">
        <v>73</v>
      </c>
      <c r="FO414">
        <v>70</v>
      </c>
      <c r="FP414">
        <v>68</v>
      </c>
      <c r="FQ414">
        <v>68</v>
      </c>
      <c r="FR414">
        <v>68</v>
      </c>
      <c r="FS414">
        <v>3.8865400000000001</v>
      </c>
      <c r="FT414">
        <v>0.19123599999999999</v>
      </c>
      <c r="FU414">
        <v>0.26700839999999998</v>
      </c>
      <c r="FV414">
        <v>0.12748370000000001</v>
      </c>
    </row>
    <row r="415" spans="1:178" x14ac:dyDescent="0.3">
      <c r="A415" t="s">
        <v>226</v>
      </c>
      <c r="B415" t="s">
        <v>199</v>
      </c>
      <c r="C415" t="s">
        <v>269</v>
      </c>
      <c r="D415" s="32" t="s">
        <v>247</v>
      </c>
      <c r="E415" t="s">
        <v>221</v>
      </c>
      <c r="F415">
        <v>317</v>
      </c>
      <c r="G415">
        <v>1.6333470000000001</v>
      </c>
      <c r="H415">
        <v>1.3288040000000001</v>
      </c>
      <c r="I415">
        <v>1.3115460000000001</v>
      </c>
      <c r="J415">
        <v>1.3354379999999999</v>
      </c>
      <c r="K415">
        <v>1.197851</v>
      </c>
      <c r="L415">
        <v>1.215428</v>
      </c>
      <c r="M415">
        <v>1.0588409999999999</v>
      </c>
      <c r="N415">
        <v>1.012975</v>
      </c>
      <c r="O415">
        <v>0.80280439999999997</v>
      </c>
      <c r="P415">
        <v>0.2612158</v>
      </c>
      <c r="Q415">
        <v>-0.25052360000000001</v>
      </c>
      <c r="R415">
        <v>-0.46969509999999998</v>
      </c>
      <c r="S415">
        <v>-0.98120890000000005</v>
      </c>
      <c r="T415">
        <v>-0.7403902</v>
      </c>
      <c r="U415">
        <v>-0.1664368</v>
      </c>
      <c r="V415">
        <v>0.80252129999999999</v>
      </c>
      <c r="W415">
        <v>1.463276</v>
      </c>
      <c r="X415">
        <v>2.532743</v>
      </c>
      <c r="Y415">
        <v>3.0332189999999999</v>
      </c>
      <c r="Z415">
        <v>2.8970319999999998</v>
      </c>
      <c r="AA415">
        <v>2.2818499999999999</v>
      </c>
      <c r="AB415">
        <v>2.1463549999999998</v>
      </c>
      <c r="AC415">
        <v>1.722073</v>
      </c>
      <c r="AD415">
        <v>1.695417</v>
      </c>
      <c r="AE415">
        <v>-0.45045049999999998</v>
      </c>
      <c r="AF415">
        <v>-0.53891509999999998</v>
      </c>
      <c r="AG415">
        <v>-0.5062487</v>
      </c>
      <c r="AH415">
        <v>-0.56974480000000005</v>
      </c>
      <c r="AI415">
        <v>-0.51623319999999995</v>
      </c>
      <c r="AJ415">
        <v>-0.30869370000000002</v>
      </c>
      <c r="AK415">
        <v>-0.32637690000000003</v>
      </c>
      <c r="AL415">
        <v>-0.37358000000000002</v>
      </c>
      <c r="AM415">
        <v>-0.50423810000000002</v>
      </c>
      <c r="AN415">
        <v>-0.57447800000000004</v>
      </c>
      <c r="AO415">
        <v>-0.73803680000000005</v>
      </c>
      <c r="AP415">
        <v>-0.53165779999999996</v>
      </c>
      <c r="AQ415">
        <v>-0.54669880000000004</v>
      </c>
      <c r="AR415">
        <v>-0.44549630000000001</v>
      </c>
      <c r="AS415">
        <v>-0.27387929999999999</v>
      </c>
      <c r="AT415">
        <v>-0.30256230000000001</v>
      </c>
      <c r="AU415">
        <v>-0.46101249999999999</v>
      </c>
      <c r="AV415">
        <v>-0.42170180000000002</v>
      </c>
      <c r="AW415">
        <v>-0.42914819999999998</v>
      </c>
      <c r="AX415">
        <v>-0.35735889999999998</v>
      </c>
      <c r="AY415">
        <v>-0.52964489999999997</v>
      </c>
      <c r="AZ415">
        <v>-0.58256050000000004</v>
      </c>
      <c r="BA415">
        <v>-0.53403769999999995</v>
      </c>
      <c r="BB415">
        <v>-0.50473809999999997</v>
      </c>
      <c r="BC415">
        <v>-0.31745190000000001</v>
      </c>
      <c r="BD415">
        <v>-0.41906929999999998</v>
      </c>
      <c r="BE415">
        <v>-0.41076790000000002</v>
      </c>
      <c r="BF415">
        <v>-0.47254220000000002</v>
      </c>
      <c r="BG415">
        <v>-0.42201159999999999</v>
      </c>
      <c r="BH415">
        <v>-0.2321744</v>
      </c>
      <c r="BI415">
        <v>-0.24299119999999999</v>
      </c>
      <c r="BJ415">
        <v>-0.27059129999999998</v>
      </c>
      <c r="BK415">
        <v>-0.36084880000000003</v>
      </c>
      <c r="BL415">
        <v>-0.39713660000000001</v>
      </c>
      <c r="BM415">
        <v>-0.51608719999999997</v>
      </c>
      <c r="BN415">
        <v>-0.31664120000000001</v>
      </c>
      <c r="BO415">
        <v>-0.343358</v>
      </c>
      <c r="BP415">
        <v>-0.237096</v>
      </c>
      <c r="BQ415">
        <v>-8.1278699999999995E-2</v>
      </c>
      <c r="BR415">
        <v>-0.120062</v>
      </c>
      <c r="BS415">
        <v>-0.26693280000000003</v>
      </c>
      <c r="BT415">
        <v>-0.2225541</v>
      </c>
      <c r="BU415">
        <v>-0.2452213</v>
      </c>
      <c r="BV415">
        <v>-0.19151489999999999</v>
      </c>
      <c r="BW415">
        <v>-0.38813389999999998</v>
      </c>
      <c r="BX415">
        <v>-0.45920949999999999</v>
      </c>
      <c r="BY415">
        <v>-0.3992057</v>
      </c>
      <c r="BZ415">
        <v>-0.35445660000000001</v>
      </c>
      <c r="CA415">
        <v>-0.2253375</v>
      </c>
      <c r="CB415">
        <v>-0.33606449999999999</v>
      </c>
      <c r="CC415">
        <v>-0.3446381</v>
      </c>
      <c r="CD415">
        <v>-0.40521990000000002</v>
      </c>
      <c r="CE415">
        <v>-0.35675390000000001</v>
      </c>
      <c r="CF415">
        <v>-0.17917739999999999</v>
      </c>
      <c r="CG415">
        <v>-0.1852385</v>
      </c>
      <c r="CH415">
        <v>-0.19926170000000001</v>
      </c>
      <c r="CI415">
        <v>-0.26153779999999999</v>
      </c>
      <c r="CJ415">
        <v>-0.27431060000000002</v>
      </c>
      <c r="CK415">
        <v>-0.36236570000000001</v>
      </c>
      <c r="CL415">
        <v>-0.1677215</v>
      </c>
      <c r="CM415">
        <v>-0.2025247</v>
      </c>
      <c r="CN415">
        <v>-9.2758599999999997E-2</v>
      </c>
      <c r="CO415">
        <v>5.2115799999999997E-2</v>
      </c>
      <c r="CP415">
        <v>6.3372000000000003E-3</v>
      </c>
      <c r="CQ415">
        <v>-0.13251389999999999</v>
      </c>
      <c r="CR415">
        <v>-8.4625000000000006E-2</v>
      </c>
      <c r="CS415">
        <v>-0.1178341</v>
      </c>
      <c r="CT415">
        <v>-7.6651800000000006E-2</v>
      </c>
      <c r="CU415">
        <v>-0.29012369999999998</v>
      </c>
      <c r="CV415">
        <v>-0.37377690000000002</v>
      </c>
      <c r="CW415">
        <v>-0.30582150000000002</v>
      </c>
      <c r="CX415">
        <v>-0.25037209999999999</v>
      </c>
      <c r="CY415">
        <v>-0.13322310000000001</v>
      </c>
      <c r="CZ415">
        <v>-0.2530596</v>
      </c>
      <c r="DA415">
        <v>-0.27850839999999999</v>
      </c>
      <c r="DB415">
        <v>-0.33789770000000002</v>
      </c>
      <c r="DC415">
        <v>-0.29149629999999999</v>
      </c>
      <c r="DD415">
        <v>-0.1261804</v>
      </c>
      <c r="DE415">
        <v>-0.12748580000000001</v>
      </c>
      <c r="DF415">
        <v>-0.12793199999999999</v>
      </c>
      <c r="DG415">
        <v>-0.1622268</v>
      </c>
      <c r="DH415">
        <v>-0.15148449999999999</v>
      </c>
      <c r="DI415">
        <v>-0.2086441</v>
      </c>
      <c r="DJ415">
        <v>-1.8801700000000001E-2</v>
      </c>
      <c r="DK415">
        <v>-6.1691500000000003E-2</v>
      </c>
      <c r="DL415">
        <v>5.1578800000000001E-2</v>
      </c>
      <c r="DM415">
        <v>0.18551039999999999</v>
      </c>
      <c r="DN415">
        <v>0.1327363</v>
      </c>
      <c r="DO415">
        <v>1.9051000000000001E-3</v>
      </c>
      <c r="DP415">
        <v>5.33041E-2</v>
      </c>
      <c r="DQ415">
        <v>9.5531000000000001E-3</v>
      </c>
      <c r="DR415">
        <v>3.8211200000000001E-2</v>
      </c>
      <c r="DS415">
        <v>-0.19211349999999999</v>
      </c>
      <c r="DT415">
        <v>-0.2883444</v>
      </c>
      <c r="DU415">
        <v>-0.2124373</v>
      </c>
      <c r="DV415">
        <v>-0.14628749999999999</v>
      </c>
      <c r="DW415">
        <v>-2.2450000000000001E-4</v>
      </c>
      <c r="DX415">
        <v>-0.13321379999999999</v>
      </c>
      <c r="DY415">
        <v>-0.18302750000000001</v>
      </c>
      <c r="DZ415">
        <v>-0.24069499999999999</v>
      </c>
      <c r="EA415">
        <v>-0.1972747</v>
      </c>
      <c r="EB415">
        <v>-4.96611E-2</v>
      </c>
      <c r="EC415">
        <v>-4.4100100000000003E-2</v>
      </c>
      <c r="ED415">
        <v>-2.4943300000000002E-2</v>
      </c>
      <c r="EE415">
        <v>-1.88375E-2</v>
      </c>
      <c r="EF415">
        <v>2.5856799999999999E-2</v>
      </c>
      <c r="EG415">
        <v>1.33054E-2</v>
      </c>
      <c r="EH415">
        <v>0.19621479999999999</v>
      </c>
      <c r="EI415">
        <v>0.14164940000000001</v>
      </c>
      <c r="EJ415">
        <v>0.25997910000000002</v>
      </c>
      <c r="EK415">
        <v>0.37811090000000003</v>
      </c>
      <c r="EL415">
        <v>0.31523669999999998</v>
      </c>
      <c r="EM415">
        <v>0.19598470000000001</v>
      </c>
      <c r="EN415">
        <v>0.2524518</v>
      </c>
      <c r="EO415">
        <v>0.19348000000000001</v>
      </c>
      <c r="EP415">
        <v>0.20405519999999999</v>
      </c>
      <c r="EQ415">
        <v>-5.0602500000000002E-2</v>
      </c>
      <c r="ER415">
        <v>-0.16499330000000001</v>
      </c>
      <c r="ES415">
        <v>-7.7605300000000002E-2</v>
      </c>
      <c r="ET415">
        <v>3.9940000000000002E-3</v>
      </c>
      <c r="EU415">
        <v>76</v>
      </c>
      <c r="EV415">
        <v>77</v>
      </c>
      <c r="EW415">
        <v>77</v>
      </c>
      <c r="EX415">
        <v>75</v>
      </c>
      <c r="EY415">
        <v>76</v>
      </c>
      <c r="EZ415">
        <v>76</v>
      </c>
      <c r="FA415">
        <v>74</v>
      </c>
      <c r="FB415">
        <v>75</v>
      </c>
      <c r="FC415">
        <v>78</v>
      </c>
      <c r="FD415">
        <v>82</v>
      </c>
      <c r="FE415">
        <v>89</v>
      </c>
      <c r="FF415">
        <v>91</v>
      </c>
      <c r="FG415">
        <v>93</v>
      </c>
      <c r="FH415">
        <v>94</v>
      </c>
      <c r="FI415">
        <v>96</v>
      </c>
      <c r="FJ415">
        <v>94</v>
      </c>
      <c r="FK415">
        <v>94</v>
      </c>
      <c r="FL415">
        <v>92</v>
      </c>
      <c r="FM415">
        <v>90</v>
      </c>
      <c r="FN415">
        <v>86</v>
      </c>
      <c r="FO415">
        <v>80</v>
      </c>
      <c r="FP415">
        <v>75</v>
      </c>
      <c r="FQ415">
        <v>73</v>
      </c>
      <c r="FR415">
        <v>73</v>
      </c>
      <c r="FS415">
        <v>2.84253</v>
      </c>
      <c r="FT415">
        <v>0.1256283</v>
      </c>
      <c r="FU415">
        <v>0.21341450000000001</v>
      </c>
      <c r="FV415">
        <v>0.1235657</v>
      </c>
    </row>
    <row r="416" spans="1:178" x14ac:dyDescent="0.3">
      <c r="A416" t="s">
        <v>226</v>
      </c>
      <c r="B416" t="s">
        <v>199</v>
      </c>
      <c r="C416" t="s">
        <v>269</v>
      </c>
      <c r="D416" s="32" t="s">
        <v>248</v>
      </c>
      <c r="E416" t="s">
        <v>219</v>
      </c>
      <c r="F416">
        <v>602</v>
      </c>
      <c r="G416">
        <v>0.97786039999999996</v>
      </c>
      <c r="H416">
        <v>0.74096300000000004</v>
      </c>
      <c r="I416">
        <v>0.76733070000000003</v>
      </c>
      <c r="J416">
        <v>0.64378389999999996</v>
      </c>
      <c r="K416">
        <v>0.59691870000000002</v>
      </c>
      <c r="L416">
        <v>0.84503289999999998</v>
      </c>
      <c r="M416">
        <v>0.65641099999999997</v>
      </c>
      <c r="N416">
        <v>0.22478239999999999</v>
      </c>
      <c r="O416">
        <v>-0.50508379999999997</v>
      </c>
      <c r="P416">
        <v>-1.432736</v>
      </c>
      <c r="Q416">
        <v>-2.067377</v>
      </c>
      <c r="R416">
        <v>-1.8462369999999999</v>
      </c>
      <c r="S416">
        <v>-1.7683089999999999</v>
      </c>
      <c r="T416">
        <v>-1.3518330000000001</v>
      </c>
      <c r="U416">
        <v>-0.4440963</v>
      </c>
      <c r="V416">
        <v>-8.5388699999999998E-2</v>
      </c>
      <c r="W416">
        <v>1.017506</v>
      </c>
      <c r="X416">
        <v>1.143961</v>
      </c>
      <c r="Y416">
        <v>1.9698059999999999</v>
      </c>
      <c r="Z416">
        <v>2.0394549999999998</v>
      </c>
      <c r="AA416">
        <v>2.0434139999999998</v>
      </c>
      <c r="AB416">
        <v>1.6939439999999999</v>
      </c>
      <c r="AC416">
        <v>1.255619</v>
      </c>
      <c r="AD416">
        <v>1.1743669999999999</v>
      </c>
      <c r="AE416">
        <v>-0.25589269999999997</v>
      </c>
      <c r="AF416">
        <v>-0.33563140000000002</v>
      </c>
      <c r="AG416">
        <v>-0.26854539999999999</v>
      </c>
      <c r="AH416">
        <v>-0.36052329999999999</v>
      </c>
      <c r="AI416">
        <v>-0.3168049</v>
      </c>
      <c r="AJ416">
        <v>-0.16293540000000001</v>
      </c>
      <c r="AK416">
        <v>-0.16874990000000001</v>
      </c>
      <c r="AL416">
        <v>-0.15776470000000001</v>
      </c>
      <c r="AM416">
        <v>-0.21942400000000001</v>
      </c>
      <c r="AN416">
        <v>-0.29655039999999999</v>
      </c>
      <c r="AO416">
        <v>-0.4082016</v>
      </c>
      <c r="AP416">
        <v>-0.17924899999999999</v>
      </c>
      <c r="AQ416">
        <v>-0.16851269999999999</v>
      </c>
      <c r="AR416">
        <v>-0.2355131</v>
      </c>
      <c r="AS416">
        <v>7.4328000000000005E-2</v>
      </c>
      <c r="AT416">
        <v>3.7961000000000002E-2</v>
      </c>
      <c r="AU416">
        <v>-8.7476200000000004E-2</v>
      </c>
      <c r="AV416">
        <v>-0.11762499999999999</v>
      </c>
      <c r="AW416">
        <v>-0.2642408</v>
      </c>
      <c r="AX416">
        <v>-0.33571220000000002</v>
      </c>
      <c r="AY416">
        <v>-0.29925839999999998</v>
      </c>
      <c r="AZ416">
        <v>-0.52353780000000005</v>
      </c>
      <c r="BA416">
        <v>-0.49734230000000001</v>
      </c>
      <c r="BB416">
        <v>-0.37926110000000002</v>
      </c>
      <c r="BC416">
        <v>-0.16129009999999999</v>
      </c>
      <c r="BD416">
        <v>-0.2496893</v>
      </c>
      <c r="BE416">
        <v>-0.19975129999999999</v>
      </c>
      <c r="BF416">
        <v>-0.2918462</v>
      </c>
      <c r="BG416">
        <v>-0.24947320000000001</v>
      </c>
      <c r="BH416">
        <v>-9.3381699999999998E-2</v>
      </c>
      <c r="BI416">
        <v>-9.8234299999999997E-2</v>
      </c>
      <c r="BJ416">
        <v>-7.20697E-2</v>
      </c>
      <c r="BK416">
        <v>-0.1115625</v>
      </c>
      <c r="BL416">
        <v>-0.155695</v>
      </c>
      <c r="BM416">
        <v>-0.23852419999999999</v>
      </c>
      <c r="BN416">
        <v>-1.45682E-2</v>
      </c>
      <c r="BO416">
        <v>-1.2733299999999999E-2</v>
      </c>
      <c r="BP416">
        <v>-7.4249700000000002E-2</v>
      </c>
      <c r="BQ416">
        <v>0.22553390000000001</v>
      </c>
      <c r="BR416">
        <v>0.18249280000000001</v>
      </c>
      <c r="BS416">
        <v>6.0787000000000001E-2</v>
      </c>
      <c r="BT416">
        <v>3.2729099999999997E-2</v>
      </c>
      <c r="BU416">
        <v>-0.1209136</v>
      </c>
      <c r="BV416">
        <v>-0.20153799999999999</v>
      </c>
      <c r="BW416">
        <v>-0.1734668</v>
      </c>
      <c r="BX416">
        <v>-0.39752539999999997</v>
      </c>
      <c r="BY416">
        <v>-0.37452489999999999</v>
      </c>
      <c r="BZ416">
        <v>-0.27115349999999999</v>
      </c>
      <c r="CA416">
        <v>-9.5768599999999995E-2</v>
      </c>
      <c r="CB416">
        <v>-0.190166</v>
      </c>
      <c r="CC416">
        <v>-0.15210480000000001</v>
      </c>
      <c r="CD416">
        <v>-0.24428059999999999</v>
      </c>
      <c r="CE416">
        <v>-0.2028394</v>
      </c>
      <c r="CF416">
        <v>-4.5209100000000002E-2</v>
      </c>
      <c r="CG416">
        <v>-4.9395399999999999E-2</v>
      </c>
      <c r="CH416">
        <v>-1.2717600000000001E-2</v>
      </c>
      <c r="CI416">
        <v>-3.6858000000000002E-2</v>
      </c>
      <c r="CJ416">
        <v>-5.8139000000000003E-2</v>
      </c>
      <c r="CK416">
        <v>-0.12100610000000001</v>
      </c>
      <c r="CL416">
        <v>9.94892E-2</v>
      </c>
      <c r="CM416">
        <v>9.5159099999999996E-2</v>
      </c>
      <c r="CN416">
        <v>3.7440899999999999E-2</v>
      </c>
      <c r="CO416">
        <v>0.33025850000000001</v>
      </c>
      <c r="CP416">
        <v>0.28259519999999999</v>
      </c>
      <c r="CQ416">
        <v>0.1634736</v>
      </c>
      <c r="CR416">
        <v>0.13686380000000001</v>
      </c>
      <c r="CS416">
        <v>-2.16457E-2</v>
      </c>
      <c r="CT416">
        <v>-0.10860939999999999</v>
      </c>
      <c r="CU416">
        <v>-8.6344000000000004E-2</v>
      </c>
      <c r="CV416">
        <v>-0.31024960000000001</v>
      </c>
      <c r="CW416">
        <v>-0.289462</v>
      </c>
      <c r="CX416">
        <v>-0.1962786</v>
      </c>
      <c r="CY416">
        <v>-3.0247199999999998E-2</v>
      </c>
      <c r="CZ416">
        <v>-0.1306427</v>
      </c>
      <c r="DA416">
        <v>-0.1044582</v>
      </c>
      <c r="DB416">
        <v>-0.196715</v>
      </c>
      <c r="DC416">
        <v>-0.1562056</v>
      </c>
      <c r="DD416">
        <v>2.9635999999999998E-3</v>
      </c>
      <c r="DE416">
        <v>-5.5659999999999998E-4</v>
      </c>
      <c r="DF416">
        <v>4.6634599999999998E-2</v>
      </c>
      <c r="DG416">
        <v>3.7846499999999998E-2</v>
      </c>
      <c r="DH416">
        <v>3.9417099999999997E-2</v>
      </c>
      <c r="DI416">
        <v>-3.4881000000000001E-3</v>
      </c>
      <c r="DJ416">
        <v>0.2135466</v>
      </c>
      <c r="DK416">
        <v>0.20305139999999999</v>
      </c>
      <c r="DL416">
        <v>0.1491315</v>
      </c>
      <c r="DM416">
        <v>0.43498330000000002</v>
      </c>
      <c r="DN416">
        <v>0.38269750000000002</v>
      </c>
      <c r="DO416">
        <v>0.26616020000000001</v>
      </c>
      <c r="DP416">
        <v>0.24099860000000001</v>
      </c>
      <c r="DQ416">
        <v>7.7622300000000005E-2</v>
      </c>
      <c r="DR416">
        <v>-1.5680800000000002E-2</v>
      </c>
      <c r="DS416">
        <v>7.7879999999999996E-4</v>
      </c>
      <c r="DT416">
        <v>-0.2229737</v>
      </c>
      <c r="DU416">
        <v>-0.204399</v>
      </c>
      <c r="DV416">
        <v>-0.1214036</v>
      </c>
      <c r="DW416">
        <v>6.4355399999999993E-2</v>
      </c>
      <c r="DX416">
        <v>-4.47006E-2</v>
      </c>
      <c r="DY416">
        <v>-3.56642E-2</v>
      </c>
      <c r="DZ416">
        <v>-0.12803790000000001</v>
      </c>
      <c r="EA416">
        <v>-8.8873800000000003E-2</v>
      </c>
      <c r="EB416">
        <v>7.2517300000000007E-2</v>
      </c>
      <c r="EC416">
        <v>6.9958999999999993E-2</v>
      </c>
      <c r="ED416">
        <v>0.13232959999999999</v>
      </c>
      <c r="EE416">
        <v>0.145708</v>
      </c>
      <c r="EF416">
        <v>0.1802725</v>
      </c>
      <c r="EG416">
        <v>0.16618939999999999</v>
      </c>
      <c r="EH416">
        <v>0.37822739999999999</v>
      </c>
      <c r="EI416">
        <v>0.35883080000000001</v>
      </c>
      <c r="EJ416">
        <v>0.31039489999999997</v>
      </c>
      <c r="EK416">
        <v>0.58618910000000002</v>
      </c>
      <c r="EL416">
        <v>0.52722939999999996</v>
      </c>
      <c r="EM416">
        <v>0.4144234</v>
      </c>
      <c r="EN416">
        <v>0.3913527</v>
      </c>
      <c r="EO416">
        <v>0.22094949999999999</v>
      </c>
      <c r="EP416">
        <v>0.1184933</v>
      </c>
      <c r="EQ416">
        <v>0.1265704</v>
      </c>
      <c r="ER416">
        <v>-9.69613E-2</v>
      </c>
      <c r="ES416">
        <v>-8.1581600000000004E-2</v>
      </c>
      <c r="ET416">
        <v>-1.3296000000000001E-2</v>
      </c>
      <c r="EU416">
        <v>60.612900000000003</v>
      </c>
      <c r="EV416">
        <v>59.774189999999997</v>
      </c>
      <c r="EW416">
        <v>58.161290000000001</v>
      </c>
      <c r="EX416">
        <v>57.161290000000001</v>
      </c>
      <c r="EY416">
        <v>57.548389999999998</v>
      </c>
      <c r="EZ416">
        <v>56.161290000000001</v>
      </c>
      <c r="FA416">
        <v>55.548389999999998</v>
      </c>
      <c r="FB416">
        <v>64</v>
      </c>
      <c r="FC416">
        <v>76.74194</v>
      </c>
      <c r="FD416">
        <v>85.419359999999998</v>
      </c>
      <c r="FE416">
        <v>89.25806</v>
      </c>
      <c r="FF416">
        <v>88.193550000000002</v>
      </c>
      <c r="FG416">
        <v>91.967740000000006</v>
      </c>
      <c r="FH416">
        <v>94.580640000000002</v>
      </c>
      <c r="FI416">
        <v>90.774190000000004</v>
      </c>
      <c r="FJ416">
        <v>90.161289999999994</v>
      </c>
      <c r="FK416">
        <v>89.548389999999998</v>
      </c>
      <c r="FL416">
        <v>85.645160000000004</v>
      </c>
      <c r="FM416">
        <v>82.032259999999994</v>
      </c>
      <c r="FN416">
        <v>78.032259999999994</v>
      </c>
      <c r="FO416">
        <v>72.580640000000002</v>
      </c>
      <c r="FP416">
        <v>67.903229999999994</v>
      </c>
      <c r="FQ416">
        <v>66.903229999999994</v>
      </c>
      <c r="FR416">
        <v>65.064509999999999</v>
      </c>
      <c r="FS416">
        <v>2.338136</v>
      </c>
      <c r="FT416">
        <v>0.1077304</v>
      </c>
      <c r="FU416">
        <v>0.1687333</v>
      </c>
      <c r="FV416">
        <v>9.0720099999999998E-2</v>
      </c>
    </row>
    <row r="417" spans="1:178" x14ac:dyDescent="0.3">
      <c r="A417" t="s">
        <v>226</v>
      </c>
      <c r="B417" t="s">
        <v>199</v>
      </c>
      <c r="C417" t="s">
        <v>269</v>
      </c>
      <c r="D417" s="32" t="s">
        <v>248</v>
      </c>
      <c r="E417" t="s">
        <v>220</v>
      </c>
      <c r="F417">
        <v>288</v>
      </c>
      <c r="G417">
        <v>1.138997</v>
      </c>
      <c r="H417">
        <v>0.8399799</v>
      </c>
      <c r="I417">
        <v>0.90377649999999998</v>
      </c>
      <c r="J417">
        <v>0.75485860000000005</v>
      </c>
      <c r="K417">
        <v>0.78766519999999995</v>
      </c>
      <c r="L417">
        <v>0.95143120000000003</v>
      </c>
      <c r="M417">
        <v>0.82893430000000001</v>
      </c>
      <c r="N417">
        <v>0.49430370000000001</v>
      </c>
      <c r="O417">
        <v>-0.33070939999999999</v>
      </c>
      <c r="P417">
        <v>-1.2653779999999999</v>
      </c>
      <c r="Q417">
        <v>-1.936353</v>
      </c>
      <c r="R417">
        <v>-1.6882410000000001</v>
      </c>
      <c r="S417">
        <v>-1.838616</v>
      </c>
      <c r="T417">
        <v>-1.8507769999999999</v>
      </c>
      <c r="U417">
        <v>-0.6491671</v>
      </c>
      <c r="V417">
        <v>-5.1413399999999998E-2</v>
      </c>
      <c r="W417">
        <v>1.1050009999999999</v>
      </c>
      <c r="X417">
        <v>1.174544</v>
      </c>
      <c r="Y417">
        <v>1.7281489999999999</v>
      </c>
      <c r="Z417">
        <v>1.917001</v>
      </c>
      <c r="AA417">
        <v>1.966334</v>
      </c>
      <c r="AB417">
        <v>1.4781040000000001</v>
      </c>
      <c r="AC417">
        <v>1.2901739999999999</v>
      </c>
      <c r="AD417">
        <v>1.0839300000000001</v>
      </c>
      <c r="AE417">
        <v>-9.9098000000000006E-2</v>
      </c>
      <c r="AF417">
        <v>-0.15201149999999999</v>
      </c>
      <c r="AG417">
        <v>3.9743000000000001E-3</v>
      </c>
      <c r="AH417">
        <v>-0.1379977</v>
      </c>
      <c r="AI417">
        <v>-0.11049539999999999</v>
      </c>
      <c r="AJ417">
        <v>-6.24655E-2</v>
      </c>
      <c r="AK417">
        <v>-4.7075400000000003E-2</v>
      </c>
      <c r="AL417">
        <v>3.5208299999999998E-2</v>
      </c>
      <c r="AM417">
        <v>6.4219899999999996E-2</v>
      </c>
      <c r="AN417">
        <v>-9.0683299999999994E-2</v>
      </c>
      <c r="AO417">
        <v>-0.16389799999999999</v>
      </c>
      <c r="AP417">
        <v>0.1177011</v>
      </c>
      <c r="AQ417">
        <v>0.17486869999999999</v>
      </c>
      <c r="AR417">
        <v>-0.21482019999999999</v>
      </c>
      <c r="AS417">
        <v>0.3496956</v>
      </c>
      <c r="AT417">
        <v>0.31664619999999999</v>
      </c>
      <c r="AU417">
        <v>0.2482182</v>
      </c>
      <c r="AV417">
        <v>0.1179948</v>
      </c>
      <c r="AW417">
        <v>-0.24693709999999999</v>
      </c>
      <c r="AX417">
        <v>-0.54443629999999998</v>
      </c>
      <c r="AY417">
        <v>-0.16696459999999999</v>
      </c>
      <c r="AZ417">
        <v>-0.65675519999999998</v>
      </c>
      <c r="BA417">
        <v>-0.67101200000000005</v>
      </c>
      <c r="BB417">
        <v>-0.37021609999999999</v>
      </c>
      <c r="BC417">
        <v>2.37232E-2</v>
      </c>
      <c r="BD417">
        <v>-3.83352E-2</v>
      </c>
      <c r="BE417">
        <v>8.9278399999999994E-2</v>
      </c>
      <c r="BF417">
        <v>-5.33509E-2</v>
      </c>
      <c r="BG417">
        <v>-2.5914900000000001E-2</v>
      </c>
      <c r="BH417">
        <v>6.9199099999999999E-2</v>
      </c>
      <c r="BI417">
        <v>7.6606199999999999E-2</v>
      </c>
      <c r="BJ417">
        <v>0.1813912</v>
      </c>
      <c r="BK417">
        <v>0.21910260000000001</v>
      </c>
      <c r="BL417">
        <v>0.13646559999999999</v>
      </c>
      <c r="BM417">
        <v>9.3499600000000002E-2</v>
      </c>
      <c r="BN417">
        <v>0.36429899999999998</v>
      </c>
      <c r="BO417">
        <v>0.40913300000000002</v>
      </c>
      <c r="BP417">
        <v>4.0754699999999998E-2</v>
      </c>
      <c r="BQ417">
        <v>0.5903834</v>
      </c>
      <c r="BR417">
        <v>0.5489463</v>
      </c>
      <c r="BS417">
        <v>0.4691013</v>
      </c>
      <c r="BT417">
        <v>0.33689340000000001</v>
      </c>
      <c r="BU417">
        <v>-2.0040700000000002E-2</v>
      </c>
      <c r="BV417">
        <v>-0.31587959999999998</v>
      </c>
      <c r="BW417">
        <v>6.7122600000000004E-2</v>
      </c>
      <c r="BX417">
        <v>-0.3941751</v>
      </c>
      <c r="BY417">
        <v>-0.43349599999999999</v>
      </c>
      <c r="BZ417">
        <v>-0.22437270000000001</v>
      </c>
      <c r="CA417">
        <v>0.1087888</v>
      </c>
      <c r="CB417">
        <v>4.0396599999999998E-2</v>
      </c>
      <c r="CC417">
        <v>0.14835979999999999</v>
      </c>
      <c r="CD417">
        <v>5.2751999999999999E-3</v>
      </c>
      <c r="CE417">
        <v>3.2665300000000001E-2</v>
      </c>
      <c r="CF417">
        <v>0.16038949999999999</v>
      </c>
      <c r="CG417">
        <v>0.16226760000000001</v>
      </c>
      <c r="CH417" s="74">
        <v>0.28263700000000003</v>
      </c>
      <c r="CI417">
        <v>0.32637389999999999</v>
      </c>
      <c r="CJ417" s="74">
        <v>0.2937883</v>
      </c>
      <c r="CK417">
        <v>0.27177240000000003</v>
      </c>
      <c r="CL417">
        <v>0.53509200000000001</v>
      </c>
      <c r="CM417">
        <v>0.57138370000000005</v>
      </c>
      <c r="CN417">
        <v>0.21776509999999999</v>
      </c>
      <c r="CO417">
        <v>0.7570829</v>
      </c>
      <c r="CP417">
        <v>0.70983660000000004</v>
      </c>
      <c r="CQ417">
        <v>0.62208410000000003</v>
      </c>
      <c r="CR417" s="74">
        <v>0.48850199999999999</v>
      </c>
      <c r="CS417">
        <v>0.13710710000000001</v>
      </c>
      <c r="CT417">
        <v>-0.1575819</v>
      </c>
      <c r="CU417">
        <v>0.2292507</v>
      </c>
      <c r="CV417">
        <v>-0.2123129</v>
      </c>
      <c r="CW417">
        <v>-0.26899299999999998</v>
      </c>
      <c r="CX417">
        <v>-0.1233621</v>
      </c>
      <c r="CY417">
        <v>0.19385450000000001</v>
      </c>
      <c r="CZ417">
        <v>0.1191284</v>
      </c>
      <c r="DA417">
        <v>0.20744119999999999</v>
      </c>
      <c r="DB417">
        <v>6.3901399999999997E-2</v>
      </c>
      <c r="DC417">
        <v>9.1245400000000004E-2</v>
      </c>
      <c r="DD417">
        <v>0.25158000000000003</v>
      </c>
      <c r="DE417">
        <v>0.24792910000000001</v>
      </c>
      <c r="DF417">
        <v>0.38388280000000002</v>
      </c>
      <c r="DG417">
        <v>0.43364520000000001</v>
      </c>
      <c r="DH417">
        <v>0.45111099999999998</v>
      </c>
      <c r="DI417">
        <v>0.45004519999999998</v>
      </c>
      <c r="DJ417">
        <v>0.70588499999999998</v>
      </c>
      <c r="DK417">
        <v>0.73363449999999997</v>
      </c>
      <c r="DL417">
        <v>0.3947755</v>
      </c>
      <c r="DM417">
        <v>0.92378249999999995</v>
      </c>
      <c r="DN417">
        <v>0.87072689999999997</v>
      </c>
      <c r="DO417">
        <v>0.77506699999999995</v>
      </c>
      <c r="DP417">
        <v>0.64011050000000003</v>
      </c>
      <c r="DQ417">
        <v>0.29425489999999999</v>
      </c>
      <c r="DR417">
        <v>7.1580000000000005E-4</v>
      </c>
      <c r="DS417">
        <v>0.39137880000000003</v>
      </c>
      <c r="DT417">
        <v>-3.04508E-2</v>
      </c>
      <c r="DU417">
        <v>-0.1044901</v>
      </c>
      <c r="DV417" s="74">
        <v>-2.23514E-2</v>
      </c>
      <c r="DW417">
        <v>0.31667580000000001</v>
      </c>
      <c r="DX417">
        <v>0.2328046</v>
      </c>
      <c r="DY417">
        <v>0.29274539999999999</v>
      </c>
      <c r="DZ417">
        <v>0.14854819999999999</v>
      </c>
      <c r="EA417">
        <v>0.1758258</v>
      </c>
      <c r="EB417">
        <v>0.38324449999999999</v>
      </c>
      <c r="EC417">
        <v>0.37161060000000001</v>
      </c>
      <c r="ED417">
        <v>0.53006569999999997</v>
      </c>
      <c r="EE417">
        <v>0.58852789999999999</v>
      </c>
      <c r="EF417">
        <v>0.67825999999999997</v>
      </c>
      <c r="EG417">
        <v>0.70744280000000004</v>
      </c>
      <c r="EH417">
        <v>0.95248290000000002</v>
      </c>
      <c r="EI417">
        <v>0.9678987</v>
      </c>
      <c r="EJ417">
        <v>0.65035030000000005</v>
      </c>
      <c r="EK417">
        <v>1.1644699999999999</v>
      </c>
      <c r="EL417">
        <v>1.103027</v>
      </c>
      <c r="EM417">
        <v>0.99595</v>
      </c>
      <c r="EN417">
        <v>0.85900909999999997</v>
      </c>
      <c r="EO417">
        <v>0.52115140000000004</v>
      </c>
      <c r="EP417">
        <v>0.22927249999999999</v>
      </c>
      <c r="EQ417">
        <v>0.62546590000000002</v>
      </c>
      <c r="ER417">
        <v>0.23212930000000001</v>
      </c>
      <c r="ES417">
        <v>0.13302600000000001</v>
      </c>
      <c r="ET417">
        <v>0.123492</v>
      </c>
      <c r="EU417">
        <v>60</v>
      </c>
      <c r="EV417">
        <v>61</v>
      </c>
      <c r="EW417">
        <v>60</v>
      </c>
      <c r="EX417">
        <v>59</v>
      </c>
      <c r="EY417">
        <v>60</v>
      </c>
      <c r="EZ417">
        <v>58</v>
      </c>
      <c r="FA417">
        <v>58</v>
      </c>
      <c r="FB417">
        <v>64</v>
      </c>
      <c r="FC417">
        <v>70</v>
      </c>
      <c r="FD417">
        <v>75</v>
      </c>
      <c r="FE417">
        <v>77</v>
      </c>
      <c r="FF417">
        <v>79</v>
      </c>
      <c r="FG417">
        <v>84</v>
      </c>
      <c r="FH417">
        <v>86</v>
      </c>
      <c r="FI417">
        <v>73</v>
      </c>
      <c r="FJ417">
        <v>73</v>
      </c>
      <c r="FK417">
        <v>73</v>
      </c>
      <c r="FL417">
        <v>74</v>
      </c>
      <c r="FM417">
        <v>71</v>
      </c>
      <c r="FN417">
        <v>67</v>
      </c>
      <c r="FO417">
        <v>64</v>
      </c>
      <c r="FP417">
        <v>63</v>
      </c>
      <c r="FQ417">
        <v>62</v>
      </c>
      <c r="FR417">
        <v>62</v>
      </c>
      <c r="FS417">
        <v>3.8865400000000001</v>
      </c>
      <c r="FT417">
        <v>0.19123599999999999</v>
      </c>
      <c r="FU417">
        <v>0.26700839999999998</v>
      </c>
      <c r="FV417">
        <v>0.12748370000000001</v>
      </c>
    </row>
    <row r="418" spans="1:178" x14ac:dyDescent="0.3">
      <c r="A418" t="s">
        <v>226</v>
      </c>
      <c r="B418" t="s">
        <v>199</v>
      </c>
      <c r="C418" t="s">
        <v>269</v>
      </c>
      <c r="D418" s="32" t="s">
        <v>248</v>
      </c>
      <c r="E418" t="s">
        <v>221</v>
      </c>
      <c r="F418">
        <v>314</v>
      </c>
      <c r="G418">
        <v>0.87571509999999997</v>
      </c>
      <c r="H418">
        <v>0.67814609999999997</v>
      </c>
      <c r="I418">
        <v>0.6783882</v>
      </c>
      <c r="J418">
        <v>0.57030650000000005</v>
      </c>
      <c r="K418">
        <v>0.47127229999999998</v>
      </c>
      <c r="L418">
        <v>0.77371730000000005</v>
      </c>
      <c r="M418">
        <v>0.54528779999999999</v>
      </c>
      <c r="N418">
        <v>5.4554100000000001E-2</v>
      </c>
      <c r="O418">
        <v>-0.6104851</v>
      </c>
      <c r="P418">
        <v>-1.5323370000000001</v>
      </c>
      <c r="Q418">
        <v>-2.143418</v>
      </c>
      <c r="R418">
        <v>-1.9381159999999999</v>
      </c>
      <c r="S418">
        <v>-1.7208140000000001</v>
      </c>
      <c r="T418">
        <v>-1.0530219999999999</v>
      </c>
      <c r="U418">
        <v>-0.32314730000000003</v>
      </c>
      <c r="V418">
        <v>-0.1132681</v>
      </c>
      <c r="W418">
        <v>0.95590719999999996</v>
      </c>
      <c r="X418">
        <v>1.125243</v>
      </c>
      <c r="Y418">
        <v>2.1265079999999998</v>
      </c>
      <c r="Z418">
        <v>2.1178219999999999</v>
      </c>
      <c r="AA418">
        <v>2.0876389999999998</v>
      </c>
      <c r="AB418">
        <v>1.828592</v>
      </c>
      <c r="AC418">
        <v>1.2303630000000001</v>
      </c>
      <c r="AD418">
        <v>1.223444</v>
      </c>
      <c r="AE418">
        <v>-0.45045049999999998</v>
      </c>
      <c r="AF418">
        <v>-0.53891509999999998</v>
      </c>
      <c r="AG418">
        <v>-0.50624880000000005</v>
      </c>
      <c r="AH418">
        <v>-0.56974469999999999</v>
      </c>
      <c r="AI418">
        <v>-0.51623330000000001</v>
      </c>
      <c r="AJ418">
        <v>-0.30869380000000002</v>
      </c>
      <c r="AK418" s="74">
        <v>-0.32637690000000003</v>
      </c>
      <c r="AL418">
        <v>-0.37358000000000002</v>
      </c>
      <c r="AM418">
        <v>-0.50423810000000002</v>
      </c>
      <c r="AN418">
        <v>-0.57447789999999999</v>
      </c>
      <c r="AO418">
        <v>-0.73803680000000005</v>
      </c>
      <c r="AP418">
        <v>-0.53165779999999996</v>
      </c>
      <c r="AQ418">
        <v>-0.54669889999999999</v>
      </c>
      <c r="AR418">
        <v>-0.44549630000000001</v>
      </c>
      <c r="AS418">
        <v>-0.27387929999999999</v>
      </c>
      <c r="AT418">
        <v>-0.30256230000000001</v>
      </c>
      <c r="AU418">
        <v>-0.46101249999999999</v>
      </c>
      <c r="AV418">
        <v>-0.42170190000000002</v>
      </c>
      <c r="AW418">
        <v>-0.42914819999999998</v>
      </c>
      <c r="AX418">
        <v>-0.35735889999999998</v>
      </c>
      <c r="AY418">
        <v>-0.52964509999999998</v>
      </c>
      <c r="AZ418">
        <v>-0.58256050000000004</v>
      </c>
      <c r="BA418">
        <v>-0.53403769999999995</v>
      </c>
      <c r="BB418">
        <v>-0.50473809999999997</v>
      </c>
      <c r="BC418">
        <v>-0.31745190000000001</v>
      </c>
      <c r="BD418">
        <v>-0.41906929999999998</v>
      </c>
      <c r="BE418">
        <v>-0.41076790000000002</v>
      </c>
      <c r="BF418">
        <v>-0.47254210000000002</v>
      </c>
      <c r="BG418">
        <v>-0.42201159999999999</v>
      </c>
      <c r="BH418">
        <v>-0.23217450000000001</v>
      </c>
      <c r="BI418">
        <v>-0.24299119999999999</v>
      </c>
      <c r="BJ418">
        <v>-0.27059129999999998</v>
      </c>
      <c r="BK418">
        <v>-0.36084880000000003</v>
      </c>
      <c r="BL418">
        <v>-0.3971365</v>
      </c>
      <c r="BM418">
        <v>-0.51608730000000003</v>
      </c>
      <c r="BN418">
        <v>-0.31664130000000001</v>
      </c>
      <c r="BO418">
        <v>-0.343358</v>
      </c>
      <c r="BP418">
        <v>-0.237096</v>
      </c>
      <c r="BQ418">
        <v>-8.1278699999999995E-2</v>
      </c>
      <c r="BR418">
        <v>-0.120062</v>
      </c>
      <c r="BS418">
        <v>-0.26693289999999997</v>
      </c>
      <c r="BT418">
        <v>-0.22255420000000001</v>
      </c>
      <c r="BU418">
        <v>-0.2452213</v>
      </c>
      <c r="BV418">
        <v>-0.19151489999999999</v>
      </c>
      <c r="BW418">
        <v>-0.38813409999999998</v>
      </c>
      <c r="BX418">
        <v>-0.45920949999999999</v>
      </c>
      <c r="BY418">
        <v>-0.3992057</v>
      </c>
      <c r="BZ418">
        <v>-0.35445660000000001</v>
      </c>
      <c r="CA418">
        <v>-0.2253375</v>
      </c>
      <c r="CB418">
        <v>-0.33606449999999999</v>
      </c>
      <c r="CC418">
        <v>-0.34463820000000001</v>
      </c>
      <c r="CD418" s="74">
        <v>-0.40521990000000002</v>
      </c>
      <c r="CE418">
        <v>-0.35675400000000002</v>
      </c>
      <c r="CF418">
        <v>-0.17917749999999999</v>
      </c>
      <c r="CG418">
        <v>-0.1852385</v>
      </c>
      <c r="CH418">
        <v>-0.19926170000000001</v>
      </c>
      <c r="CI418">
        <v>-0.26153779999999999</v>
      </c>
      <c r="CJ418">
        <v>-0.27431050000000001</v>
      </c>
      <c r="CK418">
        <v>-0.36236570000000001</v>
      </c>
      <c r="CL418">
        <v>-0.1677215</v>
      </c>
      <c r="CM418" s="74">
        <v>-0.2025248</v>
      </c>
      <c r="CN418">
        <v>-9.2758599999999997E-2</v>
      </c>
      <c r="CO418">
        <v>5.2115799999999997E-2</v>
      </c>
      <c r="CP418">
        <v>6.3372000000000003E-3</v>
      </c>
      <c r="CQ418">
        <v>-0.13251389999999999</v>
      </c>
      <c r="CR418">
        <v>-8.4625099999999995E-2</v>
      </c>
      <c r="CS418">
        <v>-0.1178341</v>
      </c>
      <c r="CT418">
        <v>-7.6651800000000006E-2</v>
      </c>
      <c r="CU418">
        <v>-0.29012389999999999</v>
      </c>
      <c r="CV418">
        <v>-0.37377690000000002</v>
      </c>
      <c r="CW418">
        <v>-0.30582150000000002</v>
      </c>
      <c r="CX418">
        <v>-0.25037209999999999</v>
      </c>
      <c r="CY418">
        <v>-0.13322310000000001</v>
      </c>
      <c r="CZ418">
        <v>-0.2530596</v>
      </c>
      <c r="DA418">
        <v>-0.27850839999999999</v>
      </c>
      <c r="DB418">
        <v>-0.33789760000000002</v>
      </c>
      <c r="DC418">
        <v>-0.29149639999999999</v>
      </c>
      <c r="DD418">
        <v>-0.1261804</v>
      </c>
      <c r="DE418">
        <v>-0.12748580000000001</v>
      </c>
      <c r="DF418">
        <v>-0.12793199999999999</v>
      </c>
      <c r="DG418">
        <v>-0.1622268</v>
      </c>
      <c r="DH418">
        <v>-0.15148439999999999</v>
      </c>
      <c r="DI418">
        <v>-0.2086442</v>
      </c>
      <c r="DJ418">
        <v>-1.8801700000000001E-2</v>
      </c>
      <c r="DK418">
        <v>-6.1691500000000003E-2</v>
      </c>
      <c r="DL418">
        <v>5.1578800000000001E-2</v>
      </c>
      <c r="DM418">
        <v>0.18551039999999999</v>
      </c>
      <c r="DN418">
        <v>0.1327363</v>
      </c>
      <c r="DO418">
        <v>1.905E-3</v>
      </c>
      <c r="DP418">
        <v>5.3303999999999997E-2</v>
      </c>
      <c r="DQ418">
        <v>9.5531000000000001E-3</v>
      </c>
      <c r="DR418">
        <v>3.8211200000000001E-2</v>
      </c>
      <c r="DS418">
        <v>-0.1921138</v>
      </c>
      <c r="DT418">
        <v>-0.2883444</v>
      </c>
      <c r="DU418">
        <v>-0.2124373</v>
      </c>
      <c r="DV418">
        <v>-0.14628749999999999</v>
      </c>
      <c r="DW418">
        <v>-2.2450000000000001E-4</v>
      </c>
      <c r="DX418" s="74">
        <v>-0.13321379999999999</v>
      </c>
      <c r="DY418">
        <v>-0.18302750000000001</v>
      </c>
      <c r="DZ418">
        <v>-0.24069499999999999</v>
      </c>
      <c r="EA418">
        <v>-0.1972747</v>
      </c>
      <c r="EB418">
        <v>-4.96611E-2</v>
      </c>
      <c r="EC418">
        <v>-4.4100100000000003E-2</v>
      </c>
      <c r="ED418">
        <v>-2.4943300000000002E-2</v>
      </c>
      <c r="EE418">
        <v>-1.88375E-2</v>
      </c>
      <c r="EF418">
        <v>2.5856899999999999E-2</v>
      </c>
      <c r="EG418">
        <v>1.33054E-2</v>
      </c>
      <c r="EH418">
        <v>0.19621479999999999</v>
      </c>
      <c r="EI418">
        <v>0.14164930000000001</v>
      </c>
      <c r="EJ418">
        <v>0.25997910000000002</v>
      </c>
      <c r="EK418">
        <v>0.37811090000000003</v>
      </c>
      <c r="EL418">
        <v>0.31523669999999998</v>
      </c>
      <c r="EM418">
        <v>0.19598470000000001</v>
      </c>
      <c r="EN418">
        <v>0.2524517</v>
      </c>
      <c r="EO418">
        <v>0.19348000000000001</v>
      </c>
      <c r="EP418">
        <v>0.20405519999999999</v>
      </c>
      <c r="EQ418">
        <v>-5.06027E-2</v>
      </c>
      <c r="ER418">
        <v>-0.16499330000000001</v>
      </c>
      <c r="ES418">
        <v>-7.7605300000000002E-2</v>
      </c>
      <c r="ET418">
        <v>3.9940000000000002E-3</v>
      </c>
      <c r="EU418">
        <v>61</v>
      </c>
      <c r="EV418">
        <v>59</v>
      </c>
      <c r="EW418">
        <v>57</v>
      </c>
      <c r="EX418">
        <v>56</v>
      </c>
      <c r="EY418">
        <v>56</v>
      </c>
      <c r="EZ418">
        <v>55</v>
      </c>
      <c r="FA418">
        <v>54</v>
      </c>
      <c r="FB418">
        <v>64</v>
      </c>
      <c r="FC418">
        <v>81</v>
      </c>
      <c r="FD418">
        <v>92</v>
      </c>
      <c r="FE418">
        <v>97</v>
      </c>
      <c r="FF418">
        <v>94</v>
      </c>
      <c r="FG418">
        <v>97</v>
      </c>
      <c r="FH418">
        <v>100</v>
      </c>
      <c r="FI418">
        <v>102</v>
      </c>
      <c r="FJ418">
        <v>101</v>
      </c>
      <c r="FK418">
        <v>100</v>
      </c>
      <c r="FL418">
        <v>93</v>
      </c>
      <c r="FM418">
        <v>89</v>
      </c>
      <c r="FN418">
        <v>85</v>
      </c>
      <c r="FO418">
        <v>78</v>
      </c>
      <c r="FP418">
        <v>71</v>
      </c>
      <c r="FQ418">
        <v>70</v>
      </c>
      <c r="FR418">
        <v>67</v>
      </c>
      <c r="FS418">
        <v>2.84253</v>
      </c>
      <c r="FT418">
        <v>0.1256283</v>
      </c>
      <c r="FU418">
        <v>0.21341450000000001</v>
      </c>
      <c r="FV418">
        <v>0.1235657</v>
      </c>
    </row>
    <row r="419" spans="1:178" x14ac:dyDescent="0.3">
      <c r="A419" t="s">
        <v>226</v>
      </c>
      <c r="B419" t="s">
        <v>199</v>
      </c>
      <c r="C419" t="s">
        <v>269</v>
      </c>
      <c r="D419" s="32" t="s">
        <v>249</v>
      </c>
      <c r="E419" t="s">
        <v>219</v>
      </c>
      <c r="F419">
        <v>578</v>
      </c>
      <c r="G419">
        <v>0.7067331</v>
      </c>
      <c r="H419">
        <v>0.62100730000000004</v>
      </c>
      <c r="I419">
        <v>0.67804679999999995</v>
      </c>
      <c r="J419">
        <v>0.65107579999999998</v>
      </c>
      <c r="K419">
        <v>0.71476110000000004</v>
      </c>
      <c r="L419">
        <v>0.73951920000000004</v>
      </c>
      <c r="M419">
        <v>0.86027489999999995</v>
      </c>
      <c r="N419">
        <v>0.79757199999999995</v>
      </c>
      <c r="O419">
        <v>0.57685280000000005</v>
      </c>
      <c r="P419">
        <v>0.56713840000000004</v>
      </c>
      <c r="Q419">
        <v>0.27215919999999999</v>
      </c>
      <c r="R419">
        <v>4.8887199999999999E-2</v>
      </c>
      <c r="S419">
        <v>-0.4511097</v>
      </c>
      <c r="T419">
        <v>-0.52102150000000003</v>
      </c>
      <c r="U419">
        <v>-5.5510799999999999E-2</v>
      </c>
      <c r="V419">
        <v>0.50562940000000001</v>
      </c>
      <c r="W419">
        <v>0.80107470000000003</v>
      </c>
      <c r="X419">
        <v>1.394387</v>
      </c>
      <c r="Y419">
        <v>1.5353479999999999</v>
      </c>
      <c r="Z419">
        <v>1.402827</v>
      </c>
      <c r="AA419">
        <v>1.3807100000000001</v>
      </c>
      <c r="AB419">
        <v>1.1305339999999999</v>
      </c>
      <c r="AC419">
        <v>1.0694760000000001</v>
      </c>
      <c r="AD419">
        <v>0.92050370000000004</v>
      </c>
      <c r="AE419">
        <v>-0.2582333</v>
      </c>
      <c r="AF419">
        <v>-0.3026993</v>
      </c>
      <c r="AG419">
        <v>-0.27334839999999999</v>
      </c>
      <c r="AH419">
        <v>-0.25712689999999999</v>
      </c>
      <c r="AI419">
        <v>-0.23505100000000001</v>
      </c>
      <c r="AJ419">
        <v>-0.2296502</v>
      </c>
      <c r="AK419">
        <v>-0.27615459999999997</v>
      </c>
      <c r="AL419">
        <v>-0.33159569999999999</v>
      </c>
      <c r="AM419">
        <v>-0.38569409999999998</v>
      </c>
      <c r="AN419">
        <v>-0.3275941</v>
      </c>
      <c r="AO419">
        <v>-0.39829779999999998</v>
      </c>
      <c r="AP419">
        <v>-0.39037240000000001</v>
      </c>
      <c r="AQ419">
        <v>-0.36904920000000002</v>
      </c>
      <c r="AR419">
        <v>-0.3394644</v>
      </c>
      <c r="AS419">
        <v>-0.27880379999999999</v>
      </c>
      <c r="AT419">
        <v>-0.23003090000000001</v>
      </c>
      <c r="AU419">
        <v>-0.42599989999999999</v>
      </c>
      <c r="AV419">
        <v>-0.27817979999999998</v>
      </c>
      <c r="AW419">
        <v>-0.27734950000000003</v>
      </c>
      <c r="AX419">
        <v>-0.31294689999999997</v>
      </c>
      <c r="AY419">
        <v>-0.31454739999999998</v>
      </c>
      <c r="AZ419">
        <v>-0.42305520000000002</v>
      </c>
      <c r="BA419">
        <v>-0.24379029999999999</v>
      </c>
      <c r="BB419">
        <v>-0.21728410000000001</v>
      </c>
      <c r="BC419">
        <v>-0.1767312</v>
      </c>
      <c r="BD419">
        <v>-0.21855859999999999</v>
      </c>
      <c r="BE419">
        <v>-0.20929809999999999</v>
      </c>
      <c r="BF419">
        <v>-0.1981551</v>
      </c>
      <c r="BG419">
        <v>-0.17379420000000001</v>
      </c>
      <c r="BH419">
        <v>-0.16419909999999999</v>
      </c>
      <c r="BI419">
        <v>-0.20865359999999999</v>
      </c>
      <c r="BJ419">
        <v>-0.26657449999999999</v>
      </c>
      <c r="BK419">
        <v>-0.29366229999999999</v>
      </c>
      <c r="BL419">
        <v>-0.21992970000000001</v>
      </c>
      <c r="BM419">
        <v>-0.25856849999999998</v>
      </c>
      <c r="BN419">
        <v>-0.2413449</v>
      </c>
      <c r="BO419">
        <v>-0.2171806</v>
      </c>
      <c r="BP419">
        <v>-0.20192560000000001</v>
      </c>
      <c r="BQ419">
        <v>-0.16774929999999999</v>
      </c>
      <c r="BR419">
        <v>-0.13253860000000001</v>
      </c>
      <c r="BS419">
        <v>-0.32852969999999998</v>
      </c>
      <c r="BT419">
        <v>-0.19099630000000001</v>
      </c>
      <c r="BU419">
        <v>-0.16983889999999999</v>
      </c>
      <c r="BV419">
        <v>-0.21124219999999999</v>
      </c>
      <c r="BW419">
        <v>-0.21252879999999999</v>
      </c>
      <c r="BX419">
        <v>-0.33007439999999999</v>
      </c>
      <c r="BY419">
        <v>-0.16234000000000001</v>
      </c>
      <c r="BZ419">
        <v>-0.13625909999999999</v>
      </c>
      <c r="CA419">
        <v>-0.120283</v>
      </c>
      <c r="CB419">
        <v>-0.16028300000000001</v>
      </c>
      <c r="CC419">
        <v>-0.1649371</v>
      </c>
      <c r="CD419">
        <v>-0.15731129999999999</v>
      </c>
      <c r="CE419">
        <v>-0.13136790000000001</v>
      </c>
      <c r="CF419">
        <v>-0.1188679</v>
      </c>
      <c r="CG419">
        <v>-0.1619025</v>
      </c>
      <c r="CH419">
        <v>-0.22154090000000001</v>
      </c>
      <c r="CI419">
        <v>-0.2299214</v>
      </c>
      <c r="CJ419">
        <v>-0.14536160000000001</v>
      </c>
      <c r="CK419">
        <v>-0.16179250000000001</v>
      </c>
      <c r="CL419">
        <v>-0.1381289</v>
      </c>
      <c r="CM419">
        <v>-0.11199679999999999</v>
      </c>
      <c r="CN419">
        <v>-0.1066667</v>
      </c>
      <c r="CO419">
        <v>-9.0833300000000006E-2</v>
      </c>
      <c r="CP419">
        <v>-6.5015699999999996E-2</v>
      </c>
      <c r="CQ419">
        <v>-0.26102209999999998</v>
      </c>
      <c r="CR419">
        <v>-0.13061320000000001</v>
      </c>
      <c r="CS419">
        <v>-9.5377400000000001E-2</v>
      </c>
      <c r="CT419">
        <v>-0.14080190000000001</v>
      </c>
      <c r="CU419">
        <v>-0.1418711</v>
      </c>
      <c r="CV419">
        <v>-0.26567610000000003</v>
      </c>
      <c r="CW419">
        <v>-0.1059277</v>
      </c>
      <c r="CX419">
        <v>-8.0141500000000004E-2</v>
      </c>
      <c r="CY419">
        <v>-6.38349E-2</v>
      </c>
      <c r="CZ419">
        <v>-0.1020074</v>
      </c>
      <c r="DA419">
        <v>-0.12057610000000001</v>
      </c>
      <c r="DB419">
        <v>-0.1164676</v>
      </c>
      <c r="DC419">
        <v>-8.8941599999999996E-2</v>
      </c>
      <c r="DD419">
        <v>-7.3536699999999997E-2</v>
      </c>
      <c r="DE419">
        <v>-0.1151515</v>
      </c>
      <c r="DF419">
        <v>-0.17650740000000001</v>
      </c>
      <c r="DG419">
        <v>-0.16618050000000001</v>
      </c>
      <c r="DH419">
        <v>-7.0793499999999995E-2</v>
      </c>
      <c r="DI419">
        <v>-6.5016400000000002E-2</v>
      </c>
      <c r="DJ419">
        <v>-3.4913E-2</v>
      </c>
      <c r="DK419">
        <v>-6.8130999999999999E-3</v>
      </c>
      <c r="DL419">
        <v>-1.14077E-2</v>
      </c>
      <c r="DM419">
        <v>-1.3917300000000001E-2</v>
      </c>
      <c r="DN419">
        <v>2.5071E-3</v>
      </c>
      <c r="DO419">
        <v>-0.19351450000000001</v>
      </c>
      <c r="DP419">
        <v>-7.0230200000000007E-2</v>
      </c>
      <c r="DQ419">
        <v>-2.0916000000000001E-2</v>
      </c>
      <c r="DR419">
        <v>-7.0361599999999996E-2</v>
      </c>
      <c r="DS419">
        <v>-7.1213299999999993E-2</v>
      </c>
      <c r="DT419">
        <v>-0.20127790000000001</v>
      </c>
      <c r="DU419">
        <v>-4.9515400000000001E-2</v>
      </c>
      <c r="DV419">
        <v>-2.4023800000000001E-2</v>
      </c>
      <c r="DW419">
        <v>1.76673E-2</v>
      </c>
      <c r="DX419">
        <v>-1.7866699999999999E-2</v>
      </c>
      <c r="DY419">
        <v>-5.6525899999999997E-2</v>
      </c>
      <c r="DZ419">
        <v>-5.7495699999999997E-2</v>
      </c>
      <c r="EA419">
        <v>-2.7684799999999999E-2</v>
      </c>
      <c r="EB419">
        <v>-8.0856999999999995E-3</v>
      </c>
      <c r="EC419">
        <v>-4.7650499999999998E-2</v>
      </c>
      <c r="ED419">
        <v>-0.1114861</v>
      </c>
      <c r="EE419">
        <v>-7.4148699999999998E-2</v>
      </c>
      <c r="EF419">
        <v>3.6870899999999998E-2</v>
      </c>
      <c r="EG419">
        <v>7.4712899999999999E-2</v>
      </c>
      <c r="EH419">
        <v>0.11411449999999999</v>
      </c>
      <c r="EI419">
        <v>0.1450555</v>
      </c>
      <c r="EJ419">
        <v>0.1261311</v>
      </c>
      <c r="EK419">
        <v>9.7137100000000004E-2</v>
      </c>
      <c r="EL419">
        <v>9.9999400000000002E-2</v>
      </c>
      <c r="EM419">
        <v>-9.6044299999999999E-2</v>
      </c>
      <c r="EN419">
        <v>1.69534E-2</v>
      </c>
      <c r="EO419">
        <v>8.6594599999999994E-2</v>
      </c>
      <c r="EP419">
        <v>3.1343000000000003E-2</v>
      </c>
      <c r="EQ419">
        <v>3.0805200000000001E-2</v>
      </c>
      <c r="ER419">
        <v>-0.10829709999999999</v>
      </c>
      <c r="ES419">
        <v>3.1934900000000002E-2</v>
      </c>
      <c r="ET419">
        <v>5.7001099999999999E-2</v>
      </c>
      <c r="EU419">
        <v>42.322580000000002</v>
      </c>
      <c r="EV419">
        <v>40.935479999999998</v>
      </c>
      <c r="EW419">
        <v>40.709679999999999</v>
      </c>
      <c r="EX419">
        <v>39.935479999999998</v>
      </c>
      <c r="EY419">
        <v>40.322580000000002</v>
      </c>
      <c r="EZ419">
        <v>40.096780000000003</v>
      </c>
      <c r="FA419">
        <v>41.709679999999999</v>
      </c>
      <c r="FB419">
        <v>42.935479999999998</v>
      </c>
      <c r="FC419">
        <v>43.322580000000002</v>
      </c>
      <c r="FD419">
        <v>45.548389999999998</v>
      </c>
      <c r="FE419">
        <v>48.935479999999998</v>
      </c>
      <c r="FF419">
        <v>51.387099999999997</v>
      </c>
      <c r="FG419">
        <v>54</v>
      </c>
      <c r="FH419">
        <v>57.225810000000003</v>
      </c>
      <c r="FI419">
        <v>57.451610000000002</v>
      </c>
      <c r="FJ419">
        <v>57.838709999999999</v>
      </c>
      <c r="FK419">
        <v>57.064520000000002</v>
      </c>
      <c r="FL419">
        <v>54.225810000000003</v>
      </c>
      <c r="FM419">
        <v>51.387099999999997</v>
      </c>
      <c r="FN419">
        <v>50.161290000000001</v>
      </c>
      <c r="FO419">
        <v>49.548389999999998</v>
      </c>
      <c r="FP419">
        <v>49.161290000000001</v>
      </c>
      <c r="FQ419">
        <v>49.774189999999997</v>
      </c>
      <c r="FR419">
        <v>49.161290000000001</v>
      </c>
      <c r="FS419">
        <v>1.718825</v>
      </c>
      <c r="FT419">
        <v>9.5947199999999996E-2</v>
      </c>
      <c r="FU419">
        <v>0.1167913</v>
      </c>
      <c r="FV419">
        <v>7.12584E-2</v>
      </c>
    </row>
    <row r="420" spans="1:178" x14ac:dyDescent="0.3">
      <c r="A420" t="s">
        <v>226</v>
      </c>
      <c r="B420" t="s">
        <v>199</v>
      </c>
      <c r="C420" t="s">
        <v>269</v>
      </c>
      <c r="D420" s="32" t="s">
        <v>249</v>
      </c>
      <c r="E420" t="s">
        <v>220</v>
      </c>
      <c r="F420">
        <v>278</v>
      </c>
      <c r="G420">
        <v>0.65521280000000004</v>
      </c>
      <c r="H420">
        <v>0.73402540000000005</v>
      </c>
      <c r="I420">
        <v>0.68084960000000005</v>
      </c>
      <c r="J420">
        <v>0.69203990000000004</v>
      </c>
      <c r="K420">
        <v>0.76253939999999998</v>
      </c>
      <c r="L420">
        <v>0.74043780000000003</v>
      </c>
      <c r="M420">
        <v>0.96003530000000004</v>
      </c>
      <c r="N420">
        <v>0.7196707</v>
      </c>
      <c r="O420">
        <v>0.49212840000000002</v>
      </c>
      <c r="P420">
        <v>0.38524770000000003</v>
      </c>
      <c r="Q420">
        <v>0.30572490000000002</v>
      </c>
      <c r="R420">
        <v>3.8852000000000001E-3</v>
      </c>
      <c r="S420">
        <v>-0.81647420000000004</v>
      </c>
      <c r="T420">
        <v>-0.70873249999999999</v>
      </c>
      <c r="U420">
        <v>-0.28551169999999998</v>
      </c>
      <c r="V420">
        <v>0.4844619</v>
      </c>
      <c r="W420">
        <v>0.58883940000000001</v>
      </c>
      <c r="X420">
        <v>1.1515919999999999</v>
      </c>
      <c r="Y420">
        <v>1.368544</v>
      </c>
      <c r="Z420">
        <v>1.443379</v>
      </c>
      <c r="AA420">
        <v>1.4416279999999999</v>
      </c>
      <c r="AB420">
        <v>0.93796009999999996</v>
      </c>
      <c r="AC420">
        <v>0.94779239999999998</v>
      </c>
      <c r="AD420">
        <v>0.66660609999999998</v>
      </c>
      <c r="AE420">
        <v>-0.41669529999999999</v>
      </c>
      <c r="AF420">
        <v>-0.30301349999999999</v>
      </c>
      <c r="AG420">
        <v>-0.2307804</v>
      </c>
      <c r="AH420">
        <v>-0.21614620000000001</v>
      </c>
      <c r="AI420" s="74">
        <v>-0.2419087</v>
      </c>
      <c r="AJ420">
        <v>-0.29400490000000001</v>
      </c>
      <c r="AK420">
        <v>-0.31912760000000001</v>
      </c>
      <c r="AL420">
        <v>-0.44765270000000001</v>
      </c>
      <c r="AM420">
        <v>-0.48307810000000001</v>
      </c>
      <c r="AN420">
        <v>-0.51607879999999995</v>
      </c>
      <c r="AO420">
        <v>-0.54665200000000003</v>
      </c>
      <c r="AP420">
        <v>-0.40279490000000001</v>
      </c>
      <c r="AQ420">
        <v>-0.40460679999999999</v>
      </c>
      <c r="AR420">
        <v>-0.31558819999999999</v>
      </c>
      <c r="AS420">
        <v>-0.30832280000000001</v>
      </c>
      <c r="AT420">
        <v>-0.26491239999999999</v>
      </c>
      <c r="AU420">
        <v>-0.72978240000000005</v>
      </c>
      <c r="AV420">
        <v>-0.55218920000000005</v>
      </c>
      <c r="AW420">
        <v>-0.50279510000000005</v>
      </c>
      <c r="AX420">
        <v>-0.44731569999999998</v>
      </c>
      <c r="AY420">
        <v>-0.43788189999999999</v>
      </c>
      <c r="AZ420">
        <v>-0.76834939999999996</v>
      </c>
      <c r="BA420">
        <v>-0.49584240000000002</v>
      </c>
      <c r="BB420">
        <v>-0.42448429999999998</v>
      </c>
      <c r="BC420">
        <v>-0.29543700000000001</v>
      </c>
      <c r="BD420">
        <v>-0.20727960000000001</v>
      </c>
      <c r="BE420">
        <v>-0.15645870000000001</v>
      </c>
      <c r="BF420">
        <v>-0.1427514</v>
      </c>
      <c r="BG420">
        <v>-0.16210640000000001</v>
      </c>
      <c r="BH420">
        <v>-0.19611229999999999</v>
      </c>
      <c r="BI420">
        <v>-0.2328472</v>
      </c>
      <c r="BJ420">
        <v>-0.35285850000000002</v>
      </c>
      <c r="BK420">
        <v>-0.3506397</v>
      </c>
      <c r="BL420">
        <v>-0.33386779999999999</v>
      </c>
      <c r="BM420">
        <v>-0.27556839999999999</v>
      </c>
      <c r="BN420">
        <v>-0.15403210000000001</v>
      </c>
      <c r="BO420">
        <v>-0.15387809999999999</v>
      </c>
      <c r="BP420">
        <v>-8.2722799999999999E-2</v>
      </c>
      <c r="BQ420">
        <v>-0.11071060000000001</v>
      </c>
      <c r="BR420">
        <v>-6.8223000000000006E-2</v>
      </c>
      <c r="BS420">
        <v>-0.54326129999999995</v>
      </c>
      <c r="BT420">
        <v>-0.38465179999999999</v>
      </c>
      <c r="BU420" s="74">
        <v>-0.31282219999999999</v>
      </c>
      <c r="BV420">
        <v>-0.2484923</v>
      </c>
      <c r="BW420">
        <v>-0.22006500000000001</v>
      </c>
      <c r="BX420">
        <v>-0.58553299999999997</v>
      </c>
      <c r="BY420">
        <v>-0.33073039999999998</v>
      </c>
      <c r="BZ420">
        <v>-0.30801709999999999</v>
      </c>
      <c r="CA420">
        <v>-0.2114539</v>
      </c>
      <c r="CB420">
        <v>-0.14097460000000001</v>
      </c>
      <c r="CC420">
        <v>-0.1049837</v>
      </c>
      <c r="CD420">
        <v>-9.1918399999999997E-2</v>
      </c>
      <c r="CE420">
        <v>-0.1068356</v>
      </c>
      <c r="CF420">
        <v>-0.12831219999999999</v>
      </c>
      <c r="CG420">
        <v>-0.17308960000000001</v>
      </c>
      <c r="CH420">
        <v>-0.28720440000000003</v>
      </c>
      <c r="CI420">
        <v>-0.25891320000000001</v>
      </c>
      <c r="CJ420">
        <v>-0.20766899999999999</v>
      </c>
      <c r="CK420">
        <v>-8.78168E-2</v>
      </c>
      <c r="CL420">
        <v>1.8260200000000001E-2</v>
      </c>
      <c r="CM420">
        <v>1.97758E-2</v>
      </c>
      <c r="CN420">
        <v>7.8559100000000007E-2</v>
      </c>
      <c r="CO420">
        <v>2.6155000000000001E-2</v>
      </c>
      <c r="CP420">
        <v>6.8003499999999995E-2</v>
      </c>
      <c r="CQ420">
        <v>-0.41407729999999998</v>
      </c>
      <c r="CR420">
        <v>-0.26861600000000002</v>
      </c>
      <c r="CS420">
        <v>-0.18124760000000001</v>
      </c>
      <c r="CT420">
        <v>-0.11078789999999999</v>
      </c>
      <c r="CU420">
        <v>-6.9205600000000006E-2</v>
      </c>
      <c r="CV420">
        <v>-0.45891490000000001</v>
      </c>
      <c r="CW420">
        <v>-0.21637429999999999</v>
      </c>
      <c r="CX420">
        <v>-0.2273522</v>
      </c>
      <c r="CY420">
        <v>-0.12747069999999999</v>
      </c>
      <c r="CZ420">
        <v>-7.4669700000000006E-2</v>
      </c>
      <c r="DA420">
        <v>-5.3508800000000002E-2</v>
      </c>
      <c r="DB420">
        <v>-4.1085400000000001E-2</v>
      </c>
      <c r="DC420">
        <v>-5.1564800000000001E-2</v>
      </c>
      <c r="DD420">
        <v>-6.0512099999999999E-2</v>
      </c>
      <c r="DE420">
        <v>-0.11333210000000001</v>
      </c>
      <c r="DF420">
        <v>-0.2215502</v>
      </c>
      <c r="DG420" s="74">
        <v>-0.1671868</v>
      </c>
      <c r="DH420">
        <v>-8.1470100000000004E-2</v>
      </c>
      <c r="DI420">
        <v>9.9934899999999993E-2</v>
      </c>
      <c r="DJ420">
        <v>0.19055259999999999</v>
      </c>
      <c r="DK420">
        <v>0.19342970000000001</v>
      </c>
      <c r="DL420">
        <v>0.239841</v>
      </c>
      <c r="DM420">
        <v>0.16302050000000001</v>
      </c>
      <c r="DN420">
        <v>0.20422999999999999</v>
      </c>
      <c r="DO420">
        <v>-0.28489340000000002</v>
      </c>
      <c r="DP420">
        <v>-0.1525801</v>
      </c>
      <c r="DQ420">
        <v>-4.9673000000000002E-2</v>
      </c>
      <c r="DR420">
        <v>2.6916599999999999E-2</v>
      </c>
      <c r="DS420">
        <v>8.1653699999999996E-2</v>
      </c>
      <c r="DT420">
        <v>-0.3322968</v>
      </c>
      <c r="DU420">
        <v>-0.1020182</v>
      </c>
      <c r="DV420">
        <v>-0.14668729999999999</v>
      </c>
      <c r="DW420">
        <v>-6.2123999999999999E-3</v>
      </c>
      <c r="DX420">
        <v>2.1064200000000002E-2</v>
      </c>
      <c r="DY420">
        <v>2.0812899999999999E-2</v>
      </c>
      <c r="DZ420">
        <v>3.2309400000000002E-2</v>
      </c>
      <c r="EA420">
        <v>2.8237499999999999E-2</v>
      </c>
      <c r="EB420">
        <v>3.7380499999999997E-2</v>
      </c>
      <c r="EC420">
        <v>-2.7051599999999999E-2</v>
      </c>
      <c r="ED420">
        <v>-0.12675610000000001</v>
      </c>
      <c r="EE420">
        <v>-3.4748399999999999E-2</v>
      </c>
      <c r="EF420">
        <v>0.10074089999999999</v>
      </c>
      <c r="EG420">
        <v>0.37101840000000003</v>
      </c>
      <c r="EH420">
        <v>0.43931540000000002</v>
      </c>
      <c r="EI420">
        <v>0.44415840000000001</v>
      </c>
      <c r="EJ420">
        <v>0.47270640000000003</v>
      </c>
      <c r="EK420">
        <v>0.36063269999999997</v>
      </c>
      <c r="EL420">
        <v>0.40091939999999998</v>
      </c>
      <c r="EM420">
        <v>-9.8372299999999996E-2</v>
      </c>
      <c r="EN420">
        <v>1.49573E-2</v>
      </c>
      <c r="EO420">
        <v>0.14029990000000001</v>
      </c>
      <c r="EP420">
        <v>0.22573989999999999</v>
      </c>
      <c r="EQ420">
        <v>0.29947059999999998</v>
      </c>
      <c r="ER420">
        <v>-0.14948030000000001</v>
      </c>
      <c r="ES420">
        <v>6.3093800000000005E-2</v>
      </c>
      <c r="ET420">
        <v>-3.02201E-2</v>
      </c>
      <c r="EU420">
        <v>46</v>
      </c>
      <c r="EV420">
        <v>44</v>
      </c>
      <c r="EW420">
        <v>45</v>
      </c>
      <c r="EX420">
        <v>43</v>
      </c>
      <c r="EY420">
        <v>44</v>
      </c>
      <c r="EZ420">
        <v>45</v>
      </c>
      <c r="FA420">
        <v>46</v>
      </c>
      <c r="FB420">
        <v>46</v>
      </c>
      <c r="FC420">
        <v>47</v>
      </c>
      <c r="FD420">
        <v>48</v>
      </c>
      <c r="FE420">
        <v>52</v>
      </c>
      <c r="FF420">
        <v>52</v>
      </c>
      <c r="FG420">
        <v>54</v>
      </c>
      <c r="FH420">
        <v>56</v>
      </c>
      <c r="FI420">
        <v>55</v>
      </c>
      <c r="FJ420">
        <v>56</v>
      </c>
      <c r="FK420">
        <v>54</v>
      </c>
      <c r="FL420">
        <v>53</v>
      </c>
      <c r="FM420">
        <v>52</v>
      </c>
      <c r="FN420">
        <v>52</v>
      </c>
      <c r="FO420">
        <v>52</v>
      </c>
      <c r="FP420">
        <v>51</v>
      </c>
      <c r="FQ420">
        <v>51</v>
      </c>
      <c r="FR420">
        <v>51</v>
      </c>
      <c r="FS420">
        <v>3.1190669999999998</v>
      </c>
      <c r="FT420">
        <v>0.1802192</v>
      </c>
      <c r="FU420">
        <v>0.2294004</v>
      </c>
      <c r="FV420">
        <v>0.1082656</v>
      </c>
    </row>
    <row r="421" spans="1:178" x14ac:dyDescent="0.3">
      <c r="A421" t="s">
        <v>226</v>
      </c>
      <c r="B421" t="s">
        <v>199</v>
      </c>
      <c r="C421" t="s">
        <v>269</v>
      </c>
      <c r="D421" s="32" t="s">
        <v>249</v>
      </c>
      <c r="E421" t="s">
        <v>221</v>
      </c>
      <c r="F421">
        <v>300</v>
      </c>
      <c r="G421">
        <v>0.71673799999999999</v>
      </c>
      <c r="H421">
        <v>0.53948459999999998</v>
      </c>
      <c r="I421">
        <v>0.67544769999999998</v>
      </c>
      <c r="J421">
        <v>0.62381200000000003</v>
      </c>
      <c r="K421">
        <v>0.67838739999999997</v>
      </c>
      <c r="L421">
        <v>0.72488699999999995</v>
      </c>
      <c r="M421">
        <v>0.76227310000000004</v>
      </c>
      <c r="N421">
        <v>0.8562746</v>
      </c>
      <c r="O421">
        <v>0.65128359999999996</v>
      </c>
      <c r="P421">
        <v>0.69068470000000004</v>
      </c>
      <c r="Q421">
        <v>0.2541004</v>
      </c>
      <c r="R421">
        <v>0.11536440000000001</v>
      </c>
      <c r="S421">
        <v>-0.1508273</v>
      </c>
      <c r="T421">
        <v>-0.35281089999999998</v>
      </c>
      <c r="U421">
        <v>0.14120070000000001</v>
      </c>
      <c r="V421">
        <v>0.50128419999999996</v>
      </c>
      <c r="W421">
        <v>0.93791449999999998</v>
      </c>
      <c r="X421">
        <v>1.5247759999999999</v>
      </c>
      <c r="Y421">
        <v>1.674787</v>
      </c>
      <c r="Z421">
        <v>1.3745080000000001</v>
      </c>
      <c r="AA421">
        <v>1.378571</v>
      </c>
      <c r="AB421">
        <v>1.2909010000000001</v>
      </c>
      <c r="AC421">
        <v>1.165756</v>
      </c>
      <c r="AD421">
        <v>1.0929</v>
      </c>
      <c r="AE421">
        <v>-0.28588659999999999</v>
      </c>
      <c r="AF421">
        <v>-0.40441919999999998</v>
      </c>
      <c r="AG421">
        <v>-0.35515760000000002</v>
      </c>
      <c r="AH421">
        <v>-0.3338719</v>
      </c>
      <c r="AI421">
        <v>-0.2916204</v>
      </c>
      <c r="AJ421">
        <v>-0.27851769999999998</v>
      </c>
      <c r="AK421">
        <v>-0.34629100000000002</v>
      </c>
      <c r="AL421">
        <v>-0.31233050000000001</v>
      </c>
      <c r="AM421">
        <v>-0.38780550000000003</v>
      </c>
      <c r="AN421">
        <v>-0.31281330000000002</v>
      </c>
      <c r="AO421">
        <v>-0.45069350000000002</v>
      </c>
      <c r="AP421">
        <v>-0.49840259999999997</v>
      </c>
      <c r="AQ421">
        <v>-0.42963960000000001</v>
      </c>
      <c r="AR421">
        <v>-0.44939020000000002</v>
      </c>
      <c r="AS421">
        <v>-0.33271260000000002</v>
      </c>
      <c r="AT421">
        <v>-0.34527570000000002</v>
      </c>
      <c r="AU421">
        <v>-0.34470460000000003</v>
      </c>
      <c r="AV421">
        <v>-0.2153487</v>
      </c>
      <c r="AW421">
        <v>-0.21982950000000001</v>
      </c>
      <c r="AX421">
        <v>-0.3541531</v>
      </c>
      <c r="AY421">
        <v>-0.32318059999999998</v>
      </c>
      <c r="AZ421">
        <v>-0.27769759999999999</v>
      </c>
      <c r="BA421">
        <v>-0.15618109999999999</v>
      </c>
      <c r="BB421">
        <v>-0.1784125</v>
      </c>
      <c r="BC421">
        <v>-0.1673404</v>
      </c>
      <c r="BD421">
        <v>-0.27337879999999998</v>
      </c>
      <c r="BE421">
        <v>-0.2656346</v>
      </c>
      <c r="BF421">
        <v>-0.25478149999999999</v>
      </c>
      <c r="BG421">
        <v>-0.20975779999999999</v>
      </c>
      <c r="BH421">
        <v>-0.18897330000000001</v>
      </c>
      <c r="BI421">
        <v>-0.25385390000000002</v>
      </c>
      <c r="BJ421">
        <v>-0.2285758</v>
      </c>
      <c r="BK421">
        <v>-0.27134809999999998</v>
      </c>
      <c r="BL421">
        <v>-0.18551090000000001</v>
      </c>
      <c r="BM421">
        <v>-0.30575639999999998</v>
      </c>
      <c r="BN421">
        <v>-0.32142219999999999</v>
      </c>
      <c r="BO421">
        <v>-0.25006709999999999</v>
      </c>
      <c r="BP421">
        <v>-0.28668450000000001</v>
      </c>
      <c r="BQ421">
        <v>-0.20306589999999999</v>
      </c>
      <c r="BR421">
        <v>-0.2397966</v>
      </c>
      <c r="BS421">
        <v>-0.23650080000000001</v>
      </c>
      <c r="BT421">
        <v>-0.12735350000000001</v>
      </c>
      <c r="BU421">
        <v>-9.4120599999999999E-2</v>
      </c>
      <c r="BV421">
        <v>-0.2409028</v>
      </c>
      <c r="BW421">
        <v>-0.2217084</v>
      </c>
      <c r="BX421">
        <v>-0.1756008</v>
      </c>
      <c r="BY421">
        <v>-7.3800500000000005E-2</v>
      </c>
      <c r="BZ421">
        <v>-5.8309399999999997E-2</v>
      </c>
      <c r="CA421">
        <v>-8.5235699999999998E-2</v>
      </c>
      <c r="CB421">
        <v>-0.18262059999999999</v>
      </c>
      <c r="CC421">
        <v>-0.20363120000000001</v>
      </c>
      <c r="CD421">
        <v>-0.20000370000000001</v>
      </c>
      <c r="CE421">
        <v>-0.15306</v>
      </c>
      <c r="CF421">
        <v>-0.12695509999999999</v>
      </c>
      <c r="CG421">
        <v>-0.18983220000000001</v>
      </c>
      <c r="CH421">
        <v>-0.17056750000000001</v>
      </c>
      <c r="CI421">
        <v>-0.19069</v>
      </c>
      <c r="CJ421">
        <v>-9.7341700000000003E-2</v>
      </c>
      <c r="CK421">
        <v>-0.20537330000000001</v>
      </c>
      <c r="CL421">
        <v>-0.1988462</v>
      </c>
      <c r="CM421">
        <v>-0.12569569999999999</v>
      </c>
      <c r="CN421">
        <v>-0.17399510000000001</v>
      </c>
      <c r="CO421">
        <v>-0.113273</v>
      </c>
      <c r="CP421">
        <v>-0.1667421</v>
      </c>
      <c r="CQ421">
        <v>-0.16155919999999999</v>
      </c>
      <c r="CR421">
        <v>-6.6408400000000006E-2</v>
      </c>
      <c r="CS421">
        <v>-7.0549999999999996E-3</v>
      </c>
      <c r="CT421">
        <v>-0.162466</v>
      </c>
      <c r="CU421">
        <v>-0.15142910000000001</v>
      </c>
      <c r="CV421">
        <v>-0.1048888</v>
      </c>
      <c r="CW421">
        <v>-1.6743999999999998E-2</v>
      </c>
      <c r="CX421">
        <v>2.4873699999999999E-2</v>
      </c>
      <c r="CY421">
        <v>-3.1308999999999998E-3</v>
      </c>
      <c r="CZ421">
        <v>-9.18625E-2</v>
      </c>
      <c r="DA421">
        <v>-0.1416278</v>
      </c>
      <c r="DB421">
        <v>-0.14522599999999999</v>
      </c>
      <c r="DC421">
        <v>-9.6362100000000006E-2</v>
      </c>
      <c r="DD421">
        <v>-6.4936900000000006E-2</v>
      </c>
      <c r="DE421">
        <v>-0.12581049999999999</v>
      </c>
      <c r="DF421">
        <v>-0.1125592</v>
      </c>
      <c r="DG421">
        <v>-0.110032</v>
      </c>
      <c r="DH421">
        <v>-9.1724000000000007E-3</v>
      </c>
      <c r="DI421">
        <v>-0.10499029999999999</v>
      </c>
      <c r="DJ421">
        <v>-7.6270099999999993E-2</v>
      </c>
      <c r="DK421">
        <v>-1.3243E-3</v>
      </c>
      <c r="DL421">
        <v>-6.1305600000000002E-2</v>
      </c>
      <c r="DM421">
        <v>-2.34801E-2</v>
      </c>
      <c r="DN421">
        <v>-9.3687599999999996E-2</v>
      </c>
      <c r="DO421">
        <v>-8.6617600000000003E-2</v>
      </c>
      <c r="DP421">
        <v>-5.4631999999999997E-3</v>
      </c>
      <c r="DQ421">
        <v>8.0010499999999998E-2</v>
      </c>
      <c r="DR421">
        <v>-8.4029300000000001E-2</v>
      </c>
      <c r="DS421">
        <v>-8.1149700000000005E-2</v>
      </c>
      <c r="DT421">
        <v>-3.41768E-2</v>
      </c>
      <c r="DU421">
        <v>4.0312500000000001E-2</v>
      </c>
      <c r="DV421">
        <v>0.10805679999999999</v>
      </c>
      <c r="DW421">
        <v>0.1154153</v>
      </c>
      <c r="DX421">
        <v>3.9177900000000002E-2</v>
      </c>
      <c r="DY421">
        <v>-5.21048E-2</v>
      </c>
      <c r="DZ421">
        <v>-6.6135600000000003E-2</v>
      </c>
      <c r="EA421">
        <v>-1.44995E-2</v>
      </c>
      <c r="EB421">
        <v>2.46076E-2</v>
      </c>
      <c r="EC421">
        <v>-3.3373399999999998E-2</v>
      </c>
      <c r="ED421">
        <v>-2.88045E-2</v>
      </c>
      <c r="EE421">
        <v>6.4254000000000004E-3</v>
      </c>
      <c r="EF421">
        <v>0.1181299</v>
      </c>
      <c r="EG421">
        <v>3.99469E-2</v>
      </c>
      <c r="EH421">
        <v>0.1007103</v>
      </c>
      <c r="EI421">
        <v>0.1782482</v>
      </c>
      <c r="EJ421">
        <v>0.1014</v>
      </c>
      <c r="EK421">
        <v>0.1061666</v>
      </c>
      <c r="EL421">
        <v>1.1791599999999999E-2</v>
      </c>
      <c r="EM421">
        <v>2.15862E-2</v>
      </c>
      <c r="EN421">
        <v>8.2531900000000005E-2</v>
      </c>
      <c r="EO421">
        <v>0.2057194</v>
      </c>
      <c r="EP421">
        <v>2.9221E-2</v>
      </c>
      <c r="EQ421">
        <v>2.03225E-2</v>
      </c>
      <c r="ER421">
        <v>6.7919999999999994E-2</v>
      </c>
      <c r="ES421">
        <v>0.122693</v>
      </c>
      <c r="ET421">
        <v>0.22816</v>
      </c>
      <c r="EU421">
        <v>40</v>
      </c>
      <c r="EV421">
        <v>39</v>
      </c>
      <c r="EW421">
        <v>38</v>
      </c>
      <c r="EX421">
        <v>38</v>
      </c>
      <c r="EY421">
        <v>38</v>
      </c>
      <c r="EZ421">
        <v>37</v>
      </c>
      <c r="FA421">
        <v>39</v>
      </c>
      <c r="FB421">
        <v>41</v>
      </c>
      <c r="FC421">
        <v>41</v>
      </c>
      <c r="FD421">
        <v>44</v>
      </c>
      <c r="FE421">
        <v>47</v>
      </c>
      <c r="FF421">
        <v>51</v>
      </c>
      <c r="FG421">
        <v>54</v>
      </c>
      <c r="FH421">
        <v>58</v>
      </c>
      <c r="FI421">
        <v>59</v>
      </c>
      <c r="FJ421">
        <v>59</v>
      </c>
      <c r="FK421">
        <v>59</v>
      </c>
      <c r="FL421">
        <v>55</v>
      </c>
      <c r="FM421">
        <v>51</v>
      </c>
      <c r="FN421">
        <v>49</v>
      </c>
      <c r="FO421">
        <v>48</v>
      </c>
      <c r="FP421">
        <v>48</v>
      </c>
      <c r="FQ421">
        <v>49</v>
      </c>
      <c r="FR421">
        <v>48</v>
      </c>
      <c r="FS421">
        <v>1.949989</v>
      </c>
      <c r="FT421">
        <v>0.10551049999999999</v>
      </c>
      <c r="FU421">
        <v>0.1200561</v>
      </c>
      <c r="FV421">
        <v>8.9494400000000002E-2</v>
      </c>
    </row>
    <row r="422" spans="1:178" x14ac:dyDescent="0.3">
      <c r="A422" t="s">
        <v>226</v>
      </c>
      <c r="B422" t="s">
        <v>199</v>
      </c>
      <c r="C422" t="s">
        <v>269</v>
      </c>
      <c r="D422" s="32" t="s">
        <v>250</v>
      </c>
      <c r="E422" t="s">
        <v>219</v>
      </c>
      <c r="F422">
        <v>598</v>
      </c>
      <c r="G422">
        <v>0.8195557</v>
      </c>
      <c r="H422">
        <v>0.73963639999999997</v>
      </c>
      <c r="I422">
        <v>0.754579</v>
      </c>
      <c r="J422">
        <v>0.71155970000000002</v>
      </c>
      <c r="K422">
        <v>0.71734180000000003</v>
      </c>
      <c r="L422">
        <v>0.82959989999999995</v>
      </c>
      <c r="M422">
        <v>0.86922650000000001</v>
      </c>
      <c r="N422">
        <v>0.49071720000000002</v>
      </c>
      <c r="O422">
        <v>0.11128830000000001</v>
      </c>
      <c r="P422">
        <v>-0.6893939</v>
      </c>
      <c r="Q422">
        <v>-1.7203409999999999</v>
      </c>
      <c r="R422">
        <v>-2.337726</v>
      </c>
      <c r="S422">
        <v>-2.6147390000000001</v>
      </c>
      <c r="T422">
        <v>-2.7948930000000001</v>
      </c>
      <c r="U422">
        <v>-2.514624</v>
      </c>
      <c r="V422">
        <v>-2.011387</v>
      </c>
      <c r="W422">
        <v>-1.2752159999999999</v>
      </c>
      <c r="X422">
        <v>0.1182578</v>
      </c>
      <c r="Y422">
        <v>0.8719614</v>
      </c>
      <c r="Z422">
        <v>1.4897629999999999</v>
      </c>
      <c r="AA422">
        <v>1.4996609999999999</v>
      </c>
      <c r="AB422">
        <v>1.2731140000000001</v>
      </c>
      <c r="AC422">
        <v>1.1925399999999999</v>
      </c>
      <c r="AD422">
        <v>1.0562290000000001</v>
      </c>
      <c r="AE422">
        <v>-0.2582333</v>
      </c>
      <c r="AF422">
        <v>-0.3026993</v>
      </c>
      <c r="AG422">
        <v>-0.27334839999999999</v>
      </c>
      <c r="AH422">
        <v>-0.25712689999999999</v>
      </c>
      <c r="AI422">
        <v>-0.23505100000000001</v>
      </c>
      <c r="AJ422">
        <v>-0.2296501</v>
      </c>
      <c r="AK422">
        <v>-0.27615450000000002</v>
      </c>
      <c r="AL422">
        <v>-0.33159569999999999</v>
      </c>
      <c r="AM422">
        <v>-0.38569409999999998</v>
      </c>
      <c r="AN422">
        <v>-0.3275941</v>
      </c>
      <c r="AO422">
        <v>-0.39829779999999998</v>
      </c>
      <c r="AP422">
        <v>-0.3903722</v>
      </c>
      <c r="AQ422">
        <v>-0.36904930000000002</v>
      </c>
      <c r="AR422">
        <v>-0.3394645</v>
      </c>
      <c r="AS422">
        <v>-0.27880389999999999</v>
      </c>
      <c r="AT422">
        <v>-0.23003080000000001</v>
      </c>
      <c r="AU422">
        <v>-0.42599989999999999</v>
      </c>
      <c r="AV422">
        <v>-0.27817979999999998</v>
      </c>
      <c r="AW422">
        <v>-0.27734940000000002</v>
      </c>
      <c r="AX422">
        <v>-0.31294689999999997</v>
      </c>
      <c r="AY422">
        <v>-0.31454739999999998</v>
      </c>
      <c r="AZ422">
        <v>-0.42305520000000002</v>
      </c>
      <c r="BA422">
        <v>-0.24379029999999999</v>
      </c>
      <c r="BB422">
        <v>-0.21728410000000001</v>
      </c>
      <c r="BC422">
        <v>-0.1767312</v>
      </c>
      <c r="BD422">
        <v>-0.21855859999999999</v>
      </c>
      <c r="BE422">
        <v>-0.20929809999999999</v>
      </c>
      <c r="BF422">
        <v>-0.1981551</v>
      </c>
      <c r="BG422">
        <v>-0.17379420000000001</v>
      </c>
      <c r="BH422">
        <v>-0.16419909999999999</v>
      </c>
      <c r="BI422">
        <v>-0.20865349999999999</v>
      </c>
      <c r="BJ422">
        <v>-0.26657439999999999</v>
      </c>
      <c r="BK422">
        <v>-0.29366229999999999</v>
      </c>
      <c r="BL422">
        <v>-0.21992970000000001</v>
      </c>
      <c r="BM422">
        <v>-0.25856859999999998</v>
      </c>
      <c r="BN422">
        <v>-0.2413447</v>
      </c>
      <c r="BO422">
        <v>-0.2171806</v>
      </c>
      <c r="BP422">
        <v>-0.20192579999999999</v>
      </c>
      <c r="BQ422">
        <v>-0.16774939999999999</v>
      </c>
      <c r="BR422">
        <v>-0.1325385</v>
      </c>
      <c r="BS422">
        <v>-0.32852969999999998</v>
      </c>
      <c r="BT422">
        <v>-0.19099630000000001</v>
      </c>
      <c r="BU422">
        <v>-0.16983889999999999</v>
      </c>
      <c r="BV422">
        <v>-0.21124219999999999</v>
      </c>
      <c r="BW422">
        <v>-0.21252879999999999</v>
      </c>
      <c r="BX422">
        <v>-0.33007439999999999</v>
      </c>
      <c r="BY422">
        <v>-0.16234000000000001</v>
      </c>
      <c r="BZ422">
        <v>-0.1362592</v>
      </c>
      <c r="CA422">
        <v>-0.120283</v>
      </c>
      <c r="CB422">
        <v>-0.16028300000000001</v>
      </c>
      <c r="CC422">
        <v>-0.1649371</v>
      </c>
      <c r="CD422">
        <v>-0.15731129999999999</v>
      </c>
      <c r="CE422">
        <v>-0.13136790000000001</v>
      </c>
      <c r="CF422">
        <v>-0.1188679</v>
      </c>
      <c r="CG422">
        <v>-0.1619025</v>
      </c>
      <c r="CH422">
        <v>-0.22154080000000001</v>
      </c>
      <c r="CI422">
        <v>-0.2299214</v>
      </c>
      <c r="CJ422">
        <v>-0.14536160000000001</v>
      </c>
      <c r="CK422">
        <v>-0.16179250000000001</v>
      </c>
      <c r="CL422">
        <v>-0.1381288</v>
      </c>
      <c r="CM422">
        <v>-0.1119969</v>
      </c>
      <c r="CN422">
        <v>-0.10666680000000001</v>
      </c>
      <c r="CO422">
        <v>-9.0833399999999995E-2</v>
      </c>
      <c r="CP422">
        <v>-6.5015699999999996E-2</v>
      </c>
      <c r="CQ422">
        <v>-0.26102209999999998</v>
      </c>
      <c r="CR422">
        <v>-0.13061320000000001</v>
      </c>
      <c r="CS422">
        <v>-9.5377400000000001E-2</v>
      </c>
      <c r="CT422">
        <v>-0.14080190000000001</v>
      </c>
      <c r="CU422">
        <v>-0.1418711</v>
      </c>
      <c r="CV422">
        <v>-0.26567610000000003</v>
      </c>
      <c r="CW422">
        <v>-0.1059277</v>
      </c>
      <c r="CX422">
        <v>-8.0141500000000004E-2</v>
      </c>
      <c r="CY422">
        <v>-6.38349E-2</v>
      </c>
      <c r="CZ422">
        <v>-0.1020074</v>
      </c>
      <c r="DA422">
        <v>-0.12057610000000001</v>
      </c>
      <c r="DB422">
        <v>-0.1164676</v>
      </c>
      <c r="DC422">
        <v>-8.8941599999999996E-2</v>
      </c>
      <c r="DD422">
        <v>-7.3536699999999997E-2</v>
      </c>
      <c r="DE422">
        <v>-0.1151515</v>
      </c>
      <c r="DF422">
        <v>-0.17650730000000001</v>
      </c>
      <c r="DG422">
        <v>-0.16618050000000001</v>
      </c>
      <c r="DH422">
        <v>-7.0793499999999995E-2</v>
      </c>
      <c r="DI422">
        <v>-6.5016400000000002E-2</v>
      </c>
      <c r="DJ422">
        <v>-3.4912800000000001E-2</v>
      </c>
      <c r="DK422">
        <v>-6.8130999999999999E-3</v>
      </c>
      <c r="DL422">
        <v>-1.1407799999999999E-2</v>
      </c>
      <c r="DM422">
        <v>-1.39174E-2</v>
      </c>
      <c r="DN422">
        <v>2.5071999999999998E-3</v>
      </c>
      <c r="DO422">
        <v>-0.19351450000000001</v>
      </c>
      <c r="DP422">
        <v>-7.0230200000000007E-2</v>
      </c>
      <c r="DQ422">
        <v>-2.0915900000000001E-2</v>
      </c>
      <c r="DR422">
        <v>-7.0361599999999996E-2</v>
      </c>
      <c r="DS422">
        <v>-7.1213299999999993E-2</v>
      </c>
      <c r="DT422">
        <v>-0.20127790000000001</v>
      </c>
      <c r="DU422">
        <v>-4.9515400000000001E-2</v>
      </c>
      <c r="DV422">
        <v>-2.4023900000000001E-2</v>
      </c>
      <c r="DW422">
        <v>1.76673E-2</v>
      </c>
      <c r="DX422">
        <v>-1.7866699999999999E-2</v>
      </c>
      <c r="DY422">
        <v>-5.6525899999999997E-2</v>
      </c>
      <c r="DZ422">
        <v>-5.7495699999999997E-2</v>
      </c>
      <c r="EA422">
        <v>-2.7684799999999999E-2</v>
      </c>
      <c r="EB422">
        <v>-8.0856000000000001E-3</v>
      </c>
      <c r="EC422">
        <v>-4.7650400000000002E-2</v>
      </c>
      <c r="ED422">
        <v>-0.111486</v>
      </c>
      <c r="EE422">
        <v>-7.4148699999999998E-2</v>
      </c>
      <c r="EF422">
        <v>3.6870899999999998E-2</v>
      </c>
      <c r="EG422">
        <v>7.4712799999999996E-2</v>
      </c>
      <c r="EH422">
        <v>0.1141147</v>
      </c>
      <c r="EI422">
        <v>0.1450555</v>
      </c>
      <c r="EJ422">
        <v>0.12613099999999999</v>
      </c>
      <c r="EK422">
        <v>9.7137000000000001E-2</v>
      </c>
      <c r="EL422">
        <v>9.9999500000000005E-2</v>
      </c>
      <c r="EM422">
        <v>-9.6044299999999999E-2</v>
      </c>
      <c r="EN422">
        <v>1.69534E-2</v>
      </c>
      <c r="EO422">
        <v>8.6594699999999997E-2</v>
      </c>
      <c r="EP422">
        <v>3.1343000000000003E-2</v>
      </c>
      <c r="EQ422">
        <v>3.0805200000000001E-2</v>
      </c>
      <c r="ER422">
        <v>-0.10829709999999999</v>
      </c>
      <c r="ES422">
        <v>3.1934900000000002E-2</v>
      </c>
      <c r="ET422">
        <v>5.7001099999999999E-2</v>
      </c>
      <c r="EU422">
        <v>60.387099999999997</v>
      </c>
      <c r="EV422">
        <v>60</v>
      </c>
      <c r="EW422">
        <v>60</v>
      </c>
      <c r="EX422">
        <v>59.387099999999997</v>
      </c>
      <c r="EY422">
        <v>60</v>
      </c>
      <c r="EZ422">
        <v>59.774189999999997</v>
      </c>
      <c r="FA422">
        <v>59.161290000000001</v>
      </c>
      <c r="FB422">
        <v>59.161290000000001</v>
      </c>
      <c r="FC422">
        <v>60.161290000000001</v>
      </c>
      <c r="FD422">
        <v>62.774189999999997</v>
      </c>
      <c r="FE422">
        <v>66.161289999999994</v>
      </c>
      <c r="FF422">
        <v>71.612899999999996</v>
      </c>
      <c r="FG422">
        <v>73.225809999999996</v>
      </c>
      <c r="FH422">
        <v>74.290319999999994</v>
      </c>
      <c r="FI422">
        <v>75.903229999999994</v>
      </c>
      <c r="FJ422">
        <v>75.677419999999998</v>
      </c>
      <c r="FK422">
        <v>74.903229999999994</v>
      </c>
      <c r="FL422">
        <v>73.290319999999994</v>
      </c>
      <c r="FM422">
        <v>70.677419999999998</v>
      </c>
      <c r="FN422">
        <v>65.225809999999996</v>
      </c>
      <c r="FO422">
        <v>61</v>
      </c>
      <c r="FP422">
        <v>58.161290000000001</v>
      </c>
      <c r="FQ422">
        <v>57.548389999999998</v>
      </c>
      <c r="FR422">
        <v>56.709679999999999</v>
      </c>
      <c r="FS422">
        <v>1.718825</v>
      </c>
      <c r="FT422">
        <v>9.5947199999999996E-2</v>
      </c>
      <c r="FU422">
        <v>0.1167913</v>
      </c>
      <c r="FV422">
        <v>7.12584E-2</v>
      </c>
    </row>
    <row r="423" spans="1:178" x14ac:dyDescent="0.3">
      <c r="A423" t="s">
        <v>226</v>
      </c>
      <c r="B423" t="s">
        <v>199</v>
      </c>
      <c r="C423" t="s">
        <v>269</v>
      </c>
      <c r="D423" s="32" t="s">
        <v>250</v>
      </c>
      <c r="E423" t="s">
        <v>220</v>
      </c>
      <c r="F423">
        <v>287</v>
      </c>
      <c r="G423">
        <v>0.65792110000000004</v>
      </c>
      <c r="H423">
        <v>0.6502753</v>
      </c>
      <c r="I423">
        <v>0.59480789999999994</v>
      </c>
      <c r="J423">
        <v>0.56183150000000004</v>
      </c>
      <c r="K423">
        <v>0.55108109999999999</v>
      </c>
      <c r="L423">
        <v>0.64856279999999999</v>
      </c>
      <c r="M423">
        <v>0.6387853</v>
      </c>
      <c r="N423">
        <v>0.26133729999999999</v>
      </c>
      <c r="O423">
        <v>9.4420100000000007E-2</v>
      </c>
      <c r="P423">
        <v>-0.62766889999999997</v>
      </c>
      <c r="Q423">
        <v>-1.4863580000000001</v>
      </c>
      <c r="R423">
        <v>-2.0267400000000002</v>
      </c>
      <c r="S423">
        <v>-2.6091829999999998</v>
      </c>
      <c r="T423">
        <v>-3.0195660000000002</v>
      </c>
      <c r="U423">
        <v>-2.7613449999999999</v>
      </c>
      <c r="V423">
        <v>-2.3163710000000002</v>
      </c>
      <c r="W423">
        <v>-1.750119</v>
      </c>
      <c r="X423">
        <v>-3.1324299999999999E-2</v>
      </c>
      <c r="Y423">
        <v>0.64146080000000005</v>
      </c>
      <c r="Z423">
        <v>1.2952539999999999</v>
      </c>
      <c r="AA423">
        <v>1.294753</v>
      </c>
      <c r="AB423">
        <v>1.0942099999999999</v>
      </c>
      <c r="AC423">
        <v>1.0192509999999999</v>
      </c>
      <c r="AD423">
        <v>0.87181450000000005</v>
      </c>
      <c r="AE423">
        <v>-0.41669529999999999</v>
      </c>
      <c r="AF423">
        <v>-0.30301349999999999</v>
      </c>
      <c r="AG423">
        <v>-0.2307804</v>
      </c>
      <c r="AH423">
        <v>-0.21614630000000001</v>
      </c>
      <c r="AI423">
        <v>-0.2419087</v>
      </c>
      <c r="AJ423">
        <v>-0.29400490000000001</v>
      </c>
      <c r="AK423">
        <v>-0.31912770000000001</v>
      </c>
      <c r="AL423">
        <v>-0.44765260000000001</v>
      </c>
      <c r="AM423">
        <v>-0.48307810000000001</v>
      </c>
      <c r="AN423">
        <v>-0.51607879999999995</v>
      </c>
      <c r="AO423">
        <v>-0.54665189999999997</v>
      </c>
      <c r="AP423">
        <v>-0.40279490000000001</v>
      </c>
      <c r="AQ423">
        <v>-0.40460699999999999</v>
      </c>
      <c r="AR423">
        <v>-0.31558809999999998</v>
      </c>
      <c r="AS423">
        <v>-0.30832300000000001</v>
      </c>
      <c r="AT423">
        <v>-0.26491219999999999</v>
      </c>
      <c r="AU423">
        <v>-0.72978229999999999</v>
      </c>
      <c r="AV423">
        <v>-0.55218920000000005</v>
      </c>
      <c r="AW423">
        <v>-0.50279510000000005</v>
      </c>
      <c r="AX423">
        <v>-0.44731549999999998</v>
      </c>
      <c r="AY423">
        <v>-0.43788189999999999</v>
      </c>
      <c r="AZ423">
        <v>-0.76834939999999996</v>
      </c>
      <c r="BA423">
        <v>-0.49584240000000002</v>
      </c>
      <c r="BB423">
        <v>-0.42448429999999998</v>
      </c>
      <c r="BC423">
        <v>-0.29543700000000001</v>
      </c>
      <c r="BD423">
        <v>-0.20727960000000001</v>
      </c>
      <c r="BE423">
        <v>-0.15645870000000001</v>
      </c>
      <c r="BF423">
        <v>-0.1427515</v>
      </c>
      <c r="BG423">
        <v>-0.16210640000000001</v>
      </c>
      <c r="BH423">
        <v>-0.19611229999999999</v>
      </c>
      <c r="BI423">
        <v>-0.23284730000000001</v>
      </c>
      <c r="BJ423">
        <v>-0.35285850000000002</v>
      </c>
      <c r="BK423">
        <v>-0.3506397</v>
      </c>
      <c r="BL423">
        <v>-0.33386779999999999</v>
      </c>
      <c r="BM423">
        <v>-0.27556829999999999</v>
      </c>
      <c r="BN423">
        <v>-0.15403210000000001</v>
      </c>
      <c r="BO423">
        <v>-0.1538783</v>
      </c>
      <c r="BP423">
        <v>-8.2722699999999996E-2</v>
      </c>
      <c r="BQ423">
        <v>-0.1107108</v>
      </c>
      <c r="BR423">
        <v>-6.82228E-2</v>
      </c>
      <c r="BS423">
        <v>-0.5432612</v>
      </c>
      <c r="BT423">
        <v>-0.38465189999999999</v>
      </c>
      <c r="BU423">
        <v>-0.31282219999999999</v>
      </c>
      <c r="BV423">
        <v>-0.2484922</v>
      </c>
      <c r="BW423">
        <v>-0.22006500000000001</v>
      </c>
      <c r="BX423">
        <v>-0.58553299999999997</v>
      </c>
      <c r="BY423">
        <v>-0.33073039999999998</v>
      </c>
      <c r="BZ423">
        <v>-0.30801699999999999</v>
      </c>
      <c r="CA423">
        <v>-0.2114539</v>
      </c>
      <c r="CB423">
        <v>-0.14097460000000001</v>
      </c>
      <c r="CC423">
        <v>-0.1049837</v>
      </c>
      <c r="CD423">
        <v>-9.19185E-2</v>
      </c>
      <c r="CE423">
        <v>-0.1068356</v>
      </c>
      <c r="CF423">
        <v>-0.12831219999999999</v>
      </c>
      <c r="CG423">
        <v>-0.17308970000000001</v>
      </c>
      <c r="CH423">
        <v>-0.28720440000000003</v>
      </c>
      <c r="CI423">
        <v>-0.25891320000000001</v>
      </c>
      <c r="CJ423">
        <v>-0.20766889999999999</v>
      </c>
      <c r="CK423">
        <v>-8.7816699999999998E-2</v>
      </c>
      <c r="CL423">
        <v>1.8260200000000001E-2</v>
      </c>
      <c r="CM423">
        <v>1.9775600000000001E-2</v>
      </c>
      <c r="CN423">
        <v>7.8559199999999996E-2</v>
      </c>
      <c r="CO423">
        <v>2.6154799999999999E-2</v>
      </c>
      <c r="CP423">
        <v>6.80037E-2</v>
      </c>
      <c r="CQ423">
        <v>-0.41407729999999998</v>
      </c>
      <c r="CR423">
        <v>-0.26861600000000002</v>
      </c>
      <c r="CS423">
        <v>-0.18124760000000001</v>
      </c>
      <c r="CT423">
        <v>-0.1107877</v>
      </c>
      <c r="CU423">
        <v>-6.9205600000000006E-2</v>
      </c>
      <c r="CV423">
        <v>-0.45891490000000001</v>
      </c>
      <c r="CW423">
        <v>-0.21637429999999999</v>
      </c>
      <c r="CX423">
        <v>-0.2273521</v>
      </c>
      <c r="CY423">
        <v>-0.12747069999999999</v>
      </c>
      <c r="CZ423">
        <v>-7.4669700000000006E-2</v>
      </c>
      <c r="DA423">
        <v>-5.3508800000000002E-2</v>
      </c>
      <c r="DB423" s="74">
        <v>-4.1085400000000001E-2</v>
      </c>
      <c r="DC423">
        <v>-5.1564800000000001E-2</v>
      </c>
      <c r="DD423">
        <v>-6.0512099999999999E-2</v>
      </c>
      <c r="DE423">
        <v>-0.11333210000000001</v>
      </c>
      <c r="DF423">
        <v>-0.2215502</v>
      </c>
      <c r="DG423">
        <v>-0.1671868</v>
      </c>
      <c r="DH423">
        <v>-8.1470100000000004E-2</v>
      </c>
      <c r="DI423">
        <v>9.9934899999999993E-2</v>
      </c>
      <c r="DJ423">
        <v>0.19055259999999999</v>
      </c>
      <c r="DK423">
        <v>0.19342960000000001</v>
      </c>
      <c r="DL423">
        <v>0.239841</v>
      </c>
      <c r="DM423">
        <v>0.16302030000000001</v>
      </c>
      <c r="DN423">
        <v>0.2042301</v>
      </c>
      <c r="DO423">
        <v>-0.28489330000000002</v>
      </c>
      <c r="DP423">
        <v>-0.1525801</v>
      </c>
      <c r="DQ423">
        <v>-4.9673000000000002E-2</v>
      </c>
      <c r="DR423">
        <v>2.6916699999999998E-2</v>
      </c>
      <c r="DS423">
        <v>8.1653699999999996E-2</v>
      </c>
      <c r="DT423" s="74">
        <v>-0.3322968</v>
      </c>
      <c r="DU423">
        <v>-0.1020182</v>
      </c>
      <c r="DV423">
        <v>-0.14668729999999999</v>
      </c>
      <c r="DW423">
        <v>-6.2123999999999999E-3</v>
      </c>
      <c r="DX423">
        <v>2.1064200000000002E-2</v>
      </c>
      <c r="DY423">
        <v>2.0812899999999999E-2</v>
      </c>
      <c r="DZ423">
        <v>3.2309400000000002E-2</v>
      </c>
      <c r="EA423">
        <v>2.8237499999999999E-2</v>
      </c>
      <c r="EB423">
        <v>3.7380499999999997E-2</v>
      </c>
      <c r="EC423">
        <v>-2.7051700000000001E-2</v>
      </c>
      <c r="ED423">
        <v>-0.12675610000000001</v>
      </c>
      <c r="EE423">
        <v>-3.4748399999999999E-2</v>
      </c>
      <c r="EF423">
        <v>0.100741</v>
      </c>
      <c r="EG423">
        <v>0.37101840000000003</v>
      </c>
      <c r="EH423">
        <v>0.43931540000000002</v>
      </c>
      <c r="EI423">
        <v>0.44415830000000001</v>
      </c>
      <c r="EJ423">
        <v>0.47270649999999997</v>
      </c>
      <c r="EK423">
        <v>0.36063250000000002</v>
      </c>
      <c r="EL423">
        <v>0.40091959999999999</v>
      </c>
      <c r="EM423">
        <v>-9.8372200000000007E-2</v>
      </c>
      <c r="EN423">
        <v>1.49572E-2</v>
      </c>
      <c r="EO423">
        <v>0.14029990000000001</v>
      </c>
      <c r="EP423">
        <v>0.2257401</v>
      </c>
      <c r="EQ423">
        <v>0.29947059999999998</v>
      </c>
      <c r="ER423">
        <v>-0.14948030000000001</v>
      </c>
      <c r="ES423">
        <v>6.3093800000000005E-2</v>
      </c>
      <c r="ET423">
        <v>-3.022E-2</v>
      </c>
      <c r="EU423">
        <v>61</v>
      </c>
      <c r="EV423">
        <v>60</v>
      </c>
      <c r="EW423">
        <v>60</v>
      </c>
      <c r="EX423">
        <v>60</v>
      </c>
      <c r="EY423">
        <v>60</v>
      </c>
      <c r="EZ423">
        <v>61</v>
      </c>
      <c r="FA423">
        <v>61</v>
      </c>
      <c r="FB423">
        <v>61</v>
      </c>
      <c r="FC423">
        <v>62</v>
      </c>
      <c r="FD423">
        <v>64</v>
      </c>
      <c r="FE423">
        <v>68</v>
      </c>
      <c r="FF423">
        <v>71</v>
      </c>
      <c r="FG423">
        <v>72</v>
      </c>
      <c r="FH423">
        <v>70</v>
      </c>
      <c r="FI423">
        <v>71</v>
      </c>
      <c r="FJ423">
        <v>72</v>
      </c>
      <c r="FK423">
        <v>70</v>
      </c>
      <c r="FL423">
        <v>69</v>
      </c>
      <c r="FM423">
        <v>67</v>
      </c>
      <c r="FN423">
        <v>64</v>
      </c>
      <c r="FO423">
        <v>61</v>
      </c>
      <c r="FP423">
        <v>60</v>
      </c>
      <c r="FQ423">
        <v>60</v>
      </c>
      <c r="FR423">
        <v>61</v>
      </c>
      <c r="FS423">
        <v>3.1190669999999998</v>
      </c>
      <c r="FT423">
        <v>0.1802192</v>
      </c>
      <c r="FU423">
        <v>0.2294004</v>
      </c>
      <c r="FV423">
        <v>0.1082656</v>
      </c>
    </row>
    <row r="424" spans="1:178" x14ac:dyDescent="0.3">
      <c r="A424" t="s">
        <v>226</v>
      </c>
      <c r="B424" t="s">
        <v>199</v>
      </c>
      <c r="C424" t="s">
        <v>269</v>
      </c>
      <c r="D424" s="32" t="s">
        <v>250</v>
      </c>
      <c r="E424" t="s">
        <v>221</v>
      </c>
      <c r="F424">
        <v>311</v>
      </c>
      <c r="G424">
        <v>0.89910639999999997</v>
      </c>
      <c r="H424">
        <v>0.78593190000000002</v>
      </c>
      <c r="I424">
        <v>0.85465820000000003</v>
      </c>
      <c r="J424">
        <v>0.80473309999999998</v>
      </c>
      <c r="K424">
        <v>0.8161505</v>
      </c>
      <c r="L424">
        <v>0.92988700000000002</v>
      </c>
      <c r="M424">
        <v>0.97977300000000001</v>
      </c>
      <c r="N424">
        <v>0.64509039999999995</v>
      </c>
      <c r="O424">
        <v>0.14286260000000001</v>
      </c>
      <c r="P424">
        <v>-0.71971010000000002</v>
      </c>
      <c r="Q424">
        <v>-1.8649789999999999</v>
      </c>
      <c r="R424">
        <v>-2.4960830000000001</v>
      </c>
      <c r="S424">
        <v>-2.5487220000000002</v>
      </c>
      <c r="T424">
        <v>-2.6033369999999998</v>
      </c>
      <c r="U424">
        <v>-2.3073519999999998</v>
      </c>
      <c r="V424">
        <v>-1.836479</v>
      </c>
      <c r="W424">
        <v>-0.97248029999999996</v>
      </c>
      <c r="X424">
        <v>0.18977579999999999</v>
      </c>
      <c r="Y424">
        <v>1.0516289999999999</v>
      </c>
      <c r="Z424">
        <v>1.6099019999999999</v>
      </c>
      <c r="AA424">
        <v>1.665413</v>
      </c>
      <c r="AB424">
        <v>1.4248479999999999</v>
      </c>
      <c r="AC424">
        <v>1.3214140000000001</v>
      </c>
      <c r="AD424">
        <v>1.184742</v>
      </c>
      <c r="AE424">
        <v>-0.28588659999999999</v>
      </c>
      <c r="AF424">
        <v>-0.40441929999999998</v>
      </c>
      <c r="AG424">
        <v>-0.35515770000000002</v>
      </c>
      <c r="AH424">
        <v>-0.333872</v>
      </c>
      <c r="AI424">
        <v>-0.2916204</v>
      </c>
      <c r="AJ424">
        <v>-0.27851769999999998</v>
      </c>
      <c r="AK424">
        <v>-0.34629100000000002</v>
      </c>
      <c r="AL424">
        <v>-0.31233050000000001</v>
      </c>
      <c r="AM424">
        <v>-0.38780550000000003</v>
      </c>
      <c r="AN424">
        <v>-0.31281330000000002</v>
      </c>
      <c r="AO424">
        <v>-0.45069350000000002</v>
      </c>
      <c r="AP424">
        <v>-0.49840259999999997</v>
      </c>
      <c r="AQ424">
        <v>-0.42963960000000001</v>
      </c>
      <c r="AR424">
        <v>-0.44939040000000002</v>
      </c>
      <c r="AS424">
        <v>-0.33271269999999997</v>
      </c>
      <c r="AT424">
        <v>-0.34527570000000002</v>
      </c>
      <c r="AU424">
        <v>-0.34470460000000003</v>
      </c>
      <c r="AV424">
        <v>-0.2153486</v>
      </c>
      <c r="AW424">
        <v>-0.21982950000000001</v>
      </c>
      <c r="AX424">
        <v>-0.3541531</v>
      </c>
      <c r="AY424">
        <v>-0.32318059999999998</v>
      </c>
      <c r="AZ424">
        <v>-0.27769759999999999</v>
      </c>
      <c r="BA424">
        <v>-0.15618109999999999</v>
      </c>
      <c r="BB424">
        <v>-0.1784125</v>
      </c>
      <c r="BC424">
        <v>-0.1673404</v>
      </c>
      <c r="BD424">
        <v>-0.27337889999999998</v>
      </c>
      <c r="BE424">
        <v>-0.2656347</v>
      </c>
      <c r="BF424">
        <v>-0.2547816</v>
      </c>
      <c r="BG424">
        <v>-0.20975779999999999</v>
      </c>
      <c r="BH424">
        <v>-0.18897330000000001</v>
      </c>
      <c r="BI424">
        <v>-0.25385390000000002</v>
      </c>
      <c r="BJ424">
        <v>-0.2285758</v>
      </c>
      <c r="BK424">
        <v>-0.27134809999999998</v>
      </c>
      <c r="BL424">
        <v>-0.18551090000000001</v>
      </c>
      <c r="BM424">
        <v>-0.30575629999999998</v>
      </c>
      <c r="BN424">
        <v>-0.32142219999999999</v>
      </c>
      <c r="BO424">
        <v>-0.25006709999999999</v>
      </c>
      <c r="BP424">
        <v>-0.28668470000000001</v>
      </c>
      <c r="BQ424">
        <v>-0.203066</v>
      </c>
      <c r="BR424">
        <v>-0.2397966</v>
      </c>
      <c r="BS424">
        <v>-0.23650080000000001</v>
      </c>
      <c r="BT424">
        <v>-0.12735350000000001</v>
      </c>
      <c r="BU424">
        <v>-9.4120599999999999E-2</v>
      </c>
      <c r="BV424">
        <v>-0.2409028</v>
      </c>
      <c r="BW424">
        <v>-0.2217084</v>
      </c>
      <c r="BX424">
        <v>-0.1756008</v>
      </c>
      <c r="BY424">
        <v>-7.3800500000000005E-2</v>
      </c>
      <c r="BZ424">
        <v>-5.8309399999999997E-2</v>
      </c>
      <c r="CA424">
        <v>-8.5235699999999998E-2</v>
      </c>
      <c r="CB424">
        <v>-0.1826207</v>
      </c>
      <c r="CC424">
        <v>-0.20363129999999999</v>
      </c>
      <c r="CD424">
        <v>-0.20000380000000001</v>
      </c>
      <c r="CE424" s="74">
        <v>-0.15306</v>
      </c>
      <c r="CF424">
        <v>-0.12695509999999999</v>
      </c>
      <c r="CG424">
        <v>-0.18983220000000001</v>
      </c>
      <c r="CH424">
        <v>-0.17056750000000001</v>
      </c>
      <c r="CI424">
        <v>-0.19069</v>
      </c>
      <c r="CJ424" s="74">
        <v>-9.7341700000000003E-2</v>
      </c>
      <c r="CK424">
        <v>-0.20537330000000001</v>
      </c>
      <c r="CL424">
        <v>-0.1988461</v>
      </c>
      <c r="CM424">
        <v>-0.12569569999999999</v>
      </c>
      <c r="CN424">
        <v>-0.17399529999999999</v>
      </c>
      <c r="CO424">
        <v>-0.1132731</v>
      </c>
      <c r="CP424" s="74">
        <v>-0.1667421</v>
      </c>
      <c r="CQ424" s="74">
        <v>-0.16155919999999999</v>
      </c>
      <c r="CR424">
        <v>-6.6408400000000006E-2</v>
      </c>
      <c r="CS424" s="74">
        <v>-7.0549999999999996E-3</v>
      </c>
      <c r="CT424">
        <v>-0.162466</v>
      </c>
      <c r="CU424">
        <v>-0.15142910000000001</v>
      </c>
      <c r="CV424">
        <v>-0.1048888</v>
      </c>
      <c r="CW424">
        <v>-1.6743999999999998E-2</v>
      </c>
      <c r="CX424" s="74">
        <v>2.4873699999999999E-2</v>
      </c>
      <c r="CY424">
        <v>-3.1308999999999998E-3</v>
      </c>
      <c r="CZ424">
        <v>-9.18625E-2</v>
      </c>
      <c r="DA424">
        <v>-0.1416279</v>
      </c>
      <c r="DB424">
        <v>-0.14522599999999999</v>
      </c>
      <c r="DC424">
        <v>-9.6362100000000006E-2</v>
      </c>
      <c r="DD424">
        <v>-6.4936900000000006E-2</v>
      </c>
      <c r="DE424">
        <v>-0.12581049999999999</v>
      </c>
      <c r="DF424">
        <v>-0.1125592</v>
      </c>
      <c r="DG424" s="74">
        <v>-0.110032</v>
      </c>
      <c r="DH424">
        <v>-9.1724000000000007E-3</v>
      </c>
      <c r="DI424">
        <v>-0.10499020000000001</v>
      </c>
      <c r="DJ424">
        <v>-7.6270000000000004E-2</v>
      </c>
      <c r="DK424">
        <v>-1.3243E-3</v>
      </c>
      <c r="DL424">
        <v>-6.1305800000000001E-2</v>
      </c>
      <c r="DM424">
        <v>-2.34802E-2</v>
      </c>
      <c r="DN424">
        <v>-9.3687599999999996E-2</v>
      </c>
      <c r="DO424">
        <v>-8.6617600000000003E-2</v>
      </c>
      <c r="DP424">
        <v>-5.4631999999999997E-3</v>
      </c>
      <c r="DQ424">
        <v>8.0010499999999998E-2</v>
      </c>
      <c r="DR424">
        <v>-8.4029300000000001E-2</v>
      </c>
      <c r="DS424">
        <v>-8.1149700000000005E-2</v>
      </c>
      <c r="DT424">
        <v>-3.41768E-2</v>
      </c>
      <c r="DU424">
        <v>4.0312500000000001E-2</v>
      </c>
      <c r="DV424">
        <v>0.10805679999999999</v>
      </c>
      <c r="DW424">
        <v>0.1154153</v>
      </c>
      <c r="DX424">
        <v>3.9177900000000002E-2</v>
      </c>
      <c r="DY424">
        <v>-5.21048E-2</v>
      </c>
      <c r="DZ424">
        <v>-6.6135600000000003E-2</v>
      </c>
      <c r="EA424">
        <v>-1.44995E-2</v>
      </c>
      <c r="EB424">
        <v>2.46076E-2</v>
      </c>
      <c r="EC424">
        <v>-3.3373399999999998E-2</v>
      </c>
      <c r="ED424">
        <v>-2.88045E-2</v>
      </c>
      <c r="EE424">
        <v>6.4254000000000004E-3</v>
      </c>
      <c r="EF424">
        <v>0.1181299</v>
      </c>
      <c r="EG424">
        <v>3.99469E-2</v>
      </c>
      <c r="EH424">
        <v>0.10071040000000001</v>
      </c>
      <c r="EI424">
        <v>0.1782482</v>
      </c>
      <c r="EJ424">
        <v>0.1013999</v>
      </c>
      <c r="EK424">
        <v>0.10616639999999999</v>
      </c>
      <c r="EL424">
        <v>1.1791599999999999E-2</v>
      </c>
      <c r="EM424">
        <v>2.15862E-2</v>
      </c>
      <c r="EN424">
        <v>8.2531900000000005E-2</v>
      </c>
      <c r="EO424">
        <v>0.2057194</v>
      </c>
      <c r="EP424">
        <v>2.9221E-2</v>
      </c>
      <c r="EQ424">
        <v>2.03225E-2</v>
      </c>
      <c r="ER424">
        <v>6.7919999999999994E-2</v>
      </c>
      <c r="ES424">
        <v>0.122693</v>
      </c>
      <c r="ET424">
        <v>0.22816</v>
      </c>
      <c r="EU424">
        <v>60</v>
      </c>
      <c r="EV424">
        <v>60</v>
      </c>
      <c r="EW424">
        <v>60</v>
      </c>
      <c r="EX424">
        <v>59</v>
      </c>
      <c r="EY424">
        <v>60</v>
      </c>
      <c r="EZ424">
        <v>59</v>
      </c>
      <c r="FA424">
        <v>58</v>
      </c>
      <c r="FB424">
        <v>58</v>
      </c>
      <c r="FC424">
        <v>59</v>
      </c>
      <c r="FD424">
        <v>62</v>
      </c>
      <c r="FE424">
        <v>65</v>
      </c>
      <c r="FF424">
        <v>72</v>
      </c>
      <c r="FG424">
        <v>74</v>
      </c>
      <c r="FH424">
        <v>77</v>
      </c>
      <c r="FI424">
        <v>79</v>
      </c>
      <c r="FJ424">
        <v>78</v>
      </c>
      <c r="FK424">
        <v>78</v>
      </c>
      <c r="FL424">
        <v>76</v>
      </c>
      <c r="FM424">
        <v>73</v>
      </c>
      <c r="FN424">
        <v>66</v>
      </c>
      <c r="FO424">
        <v>61</v>
      </c>
      <c r="FP424">
        <v>57</v>
      </c>
      <c r="FQ424">
        <v>56</v>
      </c>
      <c r="FR424">
        <v>54</v>
      </c>
      <c r="FS424">
        <v>1.949989</v>
      </c>
      <c r="FT424">
        <v>0.10551049999999999</v>
      </c>
      <c r="FU424">
        <v>0.1200561</v>
      </c>
      <c r="FV424">
        <v>8.9494400000000002E-2</v>
      </c>
    </row>
    <row r="425" spans="1:178" x14ac:dyDescent="0.3">
      <c r="A425" t="s">
        <v>226</v>
      </c>
      <c r="B425" t="s">
        <v>199</v>
      </c>
      <c r="C425" t="s">
        <v>269</v>
      </c>
      <c r="D425" s="32" t="s">
        <v>251</v>
      </c>
      <c r="E425" t="s">
        <v>219</v>
      </c>
      <c r="F425">
        <v>534</v>
      </c>
      <c r="G425">
        <v>0.77729760000000003</v>
      </c>
      <c r="H425">
        <v>0.69584599999999996</v>
      </c>
      <c r="I425">
        <v>0.66062739999999998</v>
      </c>
      <c r="J425">
        <v>0.65373709999999996</v>
      </c>
      <c r="K425">
        <v>0.72064819999999996</v>
      </c>
      <c r="L425">
        <v>0.75830949999999997</v>
      </c>
      <c r="M425">
        <v>0.80309750000000002</v>
      </c>
      <c r="N425">
        <v>0.72910430000000004</v>
      </c>
      <c r="O425">
        <v>0.62862700000000005</v>
      </c>
      <c r="P425">
        <v>0.4262513</v>
      </c>
      <c r="Q425">
        <v>0.74853009999999998</v>
      </c>
      <c r="R425">
        <v>0.65122590000000002</v>
      </c>
      <c r="S425">
        <v>0.44372899999999998</v>
      </c>
      <c r="T425">
        <v>0.44405909999999998</v>
      </c>
      <c r="U425">
        <v>0.18198929999999999</v>
      </c>
      <c r="V425">
        <v>0.64071009999999995</v>
      </c>
      <c r="W425">
        <v>1.069623</v>
      </c>
      <c r="X425">
        <v>1.4112420000000001</v>
      </c>
      <c r="Y425">
        <v>1.569461</v>
      </c>
      <c r="Z425">
        <v>1.4802470000000001</v>
      </c>
      <c r="AA425">
        <v>1.300306</v>
      </c>
      <c r="AB425">
        <v>1.050856</v>
      </c>
      <c r="AC425">
        <v>1.0769759999999999</v>
      </c>
      <c r="AD425">
        <v>0.95098749999999999</v>
      </c>
      <c r="AE425">
        <v>-0.2582333</v>
      </c>
      <c r="AF425">
        <v>-0.3026993</v>
      </c>
      <c r="AG425">
        <v>-0.27334829999999999</v>
      </c>
      <c r="AH425">
        <v>-0.25712689999999999</v>
      </c>
      <c r="AI425">
        <v>-0.23505100000000001</v>
      </c>
      <c r="AJ425">
        <v>-0.2296502</v>
      </c>
      <c r="AK425">
        <v>-0.27615450000000002</v>
      </c>
      <c r="AL425">
        <v>-0.33159569999999999</v>
      </c>
      <c r="AM425">
        <v>-0.38569409999999998</v>
      </c>
      <c r="AN425">
        <v>-0.3275942</v>
      </c>
      <c r="AO425">
        <v>-0.39829779999999998</v>
      </c>
      <c r="AP425">
        <v>-0.39037240000000001</v>
      </c>
      <c r="AQ425">
        <v>-0.36904920000000002</v>
      </c>
      <c r="AR425">
        <v>-0.3394644</v>
      </c>
      <c r="AS425">
        <v>-0.27880379999999999</v>
      </c>
      <c r="AT425">
        <v>-0.23003090000000001</v>
      </c>
      <c r="AU425">
        <v>-0.42599989999999999</v>
      </c>
      <c r="AV425">
        <v>-0.27817979999999998</v>
      </c>
      <c r="AW425">
        <v>-0.27734940000000002</v>
      </c>
      <c r="AX425">
        <v>-0.31294670000000002</v>
      </c>
      <c r="AY425">
        <v>-0.31454739999999998</v>
      </c>
      <c r="AZ425">
        <v>-0.42305520000000002</v>
      </c>
      <c r="BA425">
        <v>-0.24379020000000001</v>
      </c>
      <c r="BB425">
        <v>-0.21728410000000001</v>
      </c>
      <c r="BC425">
        <v>-0.1767312</v>
      </c>
      <c r="BD425">
        <v>-0.21855859999999999</v>
      </c>
      <c r="BE425">
        <v>-0.20929809999999999</v>
      </c>
      <c r="BF425">
        <v>-0.1981551</v>
      </c>
      <c r="BG425">
        <v>-0.17379420000000001</v>
      </c>
      <c r="BH425">
        <v>-0.16419909999999999</v>
      </c>
      <c r="BI425">
        <v>-0.20865349999999999</v>
      </c>
      <c r="BJ425">
        <v>-0.26657439999999999</v>
      </c>
      <c r="BK425">
        <v>-0.29366229999999999</v>
      </c>
      <c r="BL425">
        <v>-0.21992970000000001</v>
      </c>
      <c r="BM425">
        <v>-0.25856849999999998</v>
      </c>
      <c r="BN425">
        <v>-0.2413449</v>
      </c>
      <c r="BO425">
        <v>-0.2171806</v>
      </c>
      <c r="BP425">
        <v>-0.20192560000000001</v>
      </c>
      <c r="BQ425">
        <v>-0.16774929999999999</v>
      </c>
      <c r="BR425">
        <v>-0.13253860000000001</v>
      </c>
      <c r="BS425">
        <v>-0.32852969999999998</v>
      </c>
      <c r="BT425">
        <v>-0.19099630000000001</v>
      </c>
      <c r="BU425">
        <v>-0.16983880000000001</v>
      </c>
      <c r="BV425">
        <v>-0.21124209999999999</v>
      </c>
      <c r="BW425">
        <v>-0.21252879999999999</v>
      </c>
      <c r="BX425">
        <v>-0.33007439999999999</v>
      </c>
      <c r="BY425">
        <v>-0.16233990000000001</v>
      </c>
      <c r="BZ425">
        <v>-0.13625909999999999</v>
      </c>
      <c r="CA425">
        <v>-0.120283</v>
      </c>
      <c r="CB425">
        <v>-0.16028300000000001</v>
      </c>
      <c r="CC425">
        <v>-0.1649371</v>
      </c>
      <c r="CD425">
        <v>-0.15731129999999999</v>
      </c>
      <c r="CE425">
        <v>-0.13136790000000001</v>
      </c>
      <c r="CF425">
        <v>-0.1188679</v>
      </c>
      <c r="CG425">
        <v>-0.1619025</v>
      </c>
      <c r="CH425">
        <v>-0.22154090000000001</v>
      </c>
      <c r="CI425">
        <v>-0.2299214</v>
      </c>
      <c r="CJ425">
        <v>-0.14536160000000001</v>
      </c>
      <c r="CK425">
        <v>-0.16179250000000001</v>
      </c>
      <c r="CL425">
        <v>-0.1381289</v>
      </c>
      <c r="CM425">
        <v>-0.1119969</v>
      </c>
      <c r="CN425">
        <v>-0.1066667</v>
      </c>
      <c r="CO425">
        <v>-9.0833300000000006E-2</v>
      </c>
      <c r="CP425">
        <v>-6.5015699999999996E-2</v>
      </c>
      <c r="CQ425">
        <v>-0.26102209999999998</v>
      </c>
      <c r="CR425">
        <v>-0.13061320000000001</v>
      </c>
      <c r="CS425">
        <v>-9.5377299999999998E-2</v>
      </c>
      <c r="CT425">
        <v>-0.1408018</v>
      </c>
      <c r="CU425">
        <v>-0.1418711</v>
      </c>
      <c r="CV425">
        <v>-0.26567610000000003</v>
      </c>
      <c r="CW425">
        <v>-0.1059276</v>
      </c>
      <c r="CX425">
        <v>-8.0141500000000004E-2</v>
      </c>
      <c r="CY425">
        <v>-6.38349E-2</v>
      </c>
      <c r="CZ425">
        <v>-0.1020074</v>
      </c>
      <c r="DA425">
        <v>-0.12057610000000001</v>
      </c>
      <c r="DB425">
        <v>-0.1164676</v>
      </c>
      <c r="DC425">
        <v>-8.8941599999999996E-2</v>
      </c>
      <c r="DD425">
        <v>-7.3536699999999997E-2</v>
      </c>
      <c r="DE425">
        <v>-0.1151515</v>
      </c>
      <c r="DF425">
        <v>-0.17650730000000001</v>
      </c>
      <c r="DG425" s="74">
        <v>-0.16618050000000001</v>
      </c>
      <c r="DH425">
        <v>-7.0793599999999998E-2</v>
      </c>
      <c r="DI425">
        <v>-6.5016400000000002E-2</v>
      </c>
      <c r="DJ425">
        <v>-3.4913E-2</v>
      </c>
      <c r="DK425">
        <v>-6.8130999999999999E-3</v>
      </c>
      <c r="DL425">
        <v>-1.14077E-2</v>
      </c>
      <c r="DM425">
        <v>-1.3917300000000001E-2</v>
      </c>
      <c r="DN425">
        <v>2.5071E-3</v>
      </c>
      <c r="DO425">
        <v>-0.19351450000000001</v>
      </c>
      <c r="DP425">
        <v>-7.0230200000000007E-2</v>
      </c>
      <c r="DQ425">
        <v>-2.0915799999999998E-2</v>
      </c>
      <c r="DR425">
        <v>-7.0361499999999993E-2</v>
      </c>
      <c r="DS425">
        <v>-7.1213299999999993E-2</v>
      </c>
      <c r="DT425">
        <v>-0.20127790000000001</v>
      </c>
      <c r="DU425">
        <v>-4.9515299999999998E-2</v>
      </c>
      <c r="DV425">
        <v>-2.4023800000000001E-2</v>
      </c>
      <c r="DW425">
        <v>1.76673E-2</v>
      </c>
      <c r="DX425">
        <v>-1.7866699999999999E-2</v>
      </c>
      <c r="DY425">
        <v>-5.6525800000000001E-2</v>
      </c>
      <c r="DZ425">
        <v>-5.7495699999999997E-2</v>
      </c>
      <c r="EA425">
        <v>-2.7684799999999999E-2</v>
      </c>
      <c r="EB425">
        <v>-8.0856999999999995E-3</v>
      </c>
      <c r="EC425">
        <v>-4.7650400000000002E-2</v>
      </c>
      <c r="ED425">
        <v>-0.111486</v>
      </c>
      <c r="EE425">
        <v>-7.4148699999999998E-2</v>
      </c>
      <c r="EF425">
        <v>3.6870899999999998E-2</v>
      </c>
      <c r="EG425">
        <v>7.4712899999999999E-2</v>
      </c>
      <c r="EH425">
        <v>0.11411449999999999</v>
      </c>
      <c r="EI425">
        <v>0.1450555</v>
      </c>
      <c r="EJ425">
        <v>0.1261311</v>
      </c>
      <c r="EK425">
        <v>9.7137100000000004E-2</v>
      </c>
      <c r="EL425">
        <v>9.9999400000000002E-2</v>
      </c>
      <c r="EM425">
        <v>-9.6044299999999999E-2</v>
      </c>
      <c r="EN425">
        <v>1.69534E-2</v>
      </c>
      <c r="EO425">
        <v>8.6594699999999997E-2</v>
      </c>
      <c r="EP425">
        <v>3.1343200000000002E-2</v>
      </c>
      <c r="EQ425">
        <v>3.0805200000000001E-2</v>
      </c>
      <c r="ER425">
        <v>-0.10829709999999999</v>
      </c>
      <c r="ES425">
        <v>3.1934999999999998E-2</v>
      </c>
      <c r="ET425">
        <v>5.7001099999999999E-2</v>
      </c>
      <c r="EU425">
        <v>55.548389999999998</v>
      </c>
      <c r="EV425">
        <v>54.161290000000001</v>
      </c>
      <c r="EW425">
        <v>53.548389999999998</v>
      </c>
      <c r="EX425">
        <v>54.548389999999998</v>
      </c>
      <c r="EY425">
        <v>55.161290000000001</v>
      </c>
      <c r="EZ425">
        <v>55.161290000000001</v>
      </c>
      <c r="FA425">
        <v>56.161290000000001</v>
      </c>
      <c r="FB425">
        <v>56.548389999999998</v>
      </c>
      <c r="FC425">
        <v>57.774189999999997</v>
      </c>
      <c r="FD425">
        <v>57.548389999999998</v>
      </c>
      <c r="FE425">
        <v>58.161290000000001</v>
      </c>
      <c r="FF425">
        <v>57.709679999999999</v>
      </c>
      <c r="FG425">
        <v>56.548389999999998</v>
      </c>
      <c r="FH425">
        <v>55.774189999999997</v>
      </c>
      <c r="FI425">
        <v>55.161290000000001</v>
      </c>
      <c r="FJ425">
        <v>55.548389999999998</v>
      </c>
      <c r="FK425">
        <v>56.548389999999998</v>
      </c>
      <c r="FL425">
        <v>55.161290000000001</v>
      </c>
      <c r="FM425">
        <v>54.548389999999998</v>
      </c>
      <c r="FN425">
        <v>55.322580000000002</v>
      </c>
      <c r="FO425">
        <v>55.935479999999998</v>
      </c>
      <c r="FP425">
        <v>54.935479999999998</v>
      </c>
      <c r="FQ425">
        <v>54.935479999999998</v>
      </c>
      <c r="FR425">
        <v>53.935479999999998</v>
      </c>
      <c r="FS425">
        <v>1.718825</v>
      </c>
      <c r="FT425">
        <v>9.5947199999999996E-2</v>
      </c>
      <c r="FU425">
        <v>0.1167913</v>
      </c>
      <c r="FV425">
        <v>7.12584E-2</v>
      </c>
    </row>
    <row r="426" spans="1:178" x14ac:dyDescent="0.3">
      <c r="A426" t="s">
        <v>226</v>
      </c>
      <c r="B426" t="s">
        <v>199</v>
      </c>
      <c r="C426" t="s">
        <v>269</v>
      </c>
      <c r="D426" s="32" t="s">
        <v>251</v>
      </c>
      <c r="E426" t="s">
        <v>220</v>
      </c>
      <c r="F426">
        <v>257</v>
      </c>
      <c r="G426">
        <v>0.7431295</v>
      </c>
      <c r="H426">
        <v>0.65631700000000004</v>
      </c>
      <c r="I426">
        <v>0.67418290000000003</v>
      </c>
      <c r="J426">
        <v>0.70224819999999999</v>
      </c>
      <c r="K426">
        <v>0.62295599999999995</v>
      </c>
      <c r="L426">
        <v>0.68439609999999995</v>
      </c>
      <c r="M426">
        <v>0.67691029999999996</v>
      </c>
      <c r="N426">
        <v>0.5446706</v>
      </c>
      <c r="O426">
        <v>0.42337839999999999</v>
      </c>
      <c r="P426">
        <v>0.3971227</v>
      </c>
      <c r="Q426">
        <v>0.86593319999999996</v>
      </c>
      <c r="R426">
        <v>0.49471860000000001</v>
      </c>
      <c r="S426">
        <v>4.6859199999999997E-2</v>
      </c>
      <c r="T426">
        <v>4.4392500000000001E-2</v>
      </c>
      <c r="U426">
        <v>-0.27717839999999999</v>
      </c>
      <c r="V426">
        <v>0.35487849999999999</v>
      </c>
      <c r="W426">
        <v>0.7796727</v>
      </c>
      <c r="X426">
        <v>1.168051</v>
      </c>
      <c r="Y426">
        <v>1.455627</v>
      </c>
      <c r="Z426">
        <v>1.5429619999999999</v>
      </c>
      <c r="AA426">
        <v>1.4116280000000001</v>
      </c>
      <c r="AB426">
        <v>0.8892101</v>
      </c>
      <c r="AC426">
        <v>1.034667</v>
      </c>
      <c r="AD426">
        <v>0.87806450000000003</v>
      </c>
      <c r="AE426">
        <v>-0.41669529999999999</v>
      </c>
      <c r="AF426">
        <v>-0.30301349999999999</v>
      </c>
      <c r="AG426">
        <v>-0.2307804</v>
      </c>
      <c r="AH426">
        <v>-0.21614630000000001</v>
      </c>
      <c r="AI426">
        <v>-0.2419087</v>
      </c>
      <c r="AJ426">
        <v>-0.29400490000000001</v>
      </c>
      <c r="AK426">
        <v>-0.31912770000000001</v>
      </c>
      <c r="AL426">
        <v>-0.44765270000000001</v>
      </c>
      <c r="AM426">
        <v>-0.48307810000000001</v>
      </c>
      <c r="AN426">
        <v>-0.51607879999999995</v>
      </c>
      <c r="AO426">
        <v>-0.54665200000000003</v>
      </c>
      <c r="AP426">
        <v>-0.40279490000000001</v>
      </c>
      <c r="AQ426">
        <v>-0.40460679999999999</v>
      </c>
      <c r="AR426">
        <v>-0.31558819999999999</v>
      </c>
      <c r="AS426">
        <v>-0.30832280000000001</v>
      </c>
      <c r="AT426">
        <v>-0.26491239999999999</v>
      </c>
      <c r="AU426">
        <v>-0.72978240000000005</v>
      </c>
      <c r="AV426">
        <v>-0.55218929999999999</v>
      </c>
      <c r="AW426">
        <v>-0.50279510000000005</v>
      </c>
      <c r="AX426">
        <v>-0.44731549999999998</v>
      </c>
      <c r="AY426">
        <v>-0.43788189999999999</v>
      </c>
      <c r="AZ426">
        <v>-0.76834939999999996</v>
      </c>
      <c r="BA426">
        <v>-0.49584240000000002</v>
      </c>
      <c r="BB426">
        <v>-0.42448429999999998</v>
      </c>
      <c r="BC426">
        <v>-0.29543700000000001</v>
      </c>
      <c r="BD426">
        <v>-0.20727960000000001</v>
      </c>
      <c r="BE426">
        <v>-0.15645870000000001</v>
      </c>
      <c r="BF426">
        <v>-0.1427515</v>
      </c>
      <c r="BG426">
        <v>-0.16210640000000001</v>
      </c>
      <c r="BH426">
        <v>-0.19611229999999999</v>
      </c>
      <c r="BI426">
        <v>-0.23284730000000001</v>
      </c>
      <c r="BJ426">
        <v>-0.35285850000000002</v>
      </c>
      <c r="BK426">
        <v>-0.3506397</v>
      </c>
      <c r="BL426">
        <v>-0.33386779999999999</v>
      </c>
      <c r="BM426">
        <v>-0.27556839999999999</v>
      </c>
      <c r="BN426">
        <v>-0.15403210000000001</v>
      </c>
      <c r="BO426">
        <v>-0.15387809999999999</v>
      </c>
      <c r="BP426">
        <v>-8.2722699999999996E-2</v>
      </c>
      <c r="BQ426">
        <v>-0.11071060000000001</v>
      </c>
      <c r="BR426">
        <v>-6.8223000000000006E-2</v>
      </c>
      <c r="BS426">
        <v>-0.54326129999999995</v>
      </c>
      <c r="BT426">
        <v>-0.38465199999999999</v>
      </c>
      <c r="BU426">
        <v>-0.31282219999999999</v>
      </c>
      <c r="BV426">
        <v>-0.2484922</v>
      </c>
      <c r="BW426">
        <v>-0.22006500000000001</v>
      </c>
      <c r="BX426">
        <v>-0.58553299999999997</v>
      </c>
      <c r="BY426">
        <v>-0.33073039999999998</v>
      </c>
      <c r="BZ426">
        <v>-0.30801709999999999</v>
      </c>
      <c r="CA426">
        <v>-0.2114539</v>
      </c>
      <c r="CB426">
        <v>-0.14097460000000001</v>
      </c>
      <c r="CC426">
        <v>-0.1049837</v>
      </c>
      <c r="CD426">
        <v>-9.19185E-2</v>
      </c>
      <c r="CE426">
        <v>-0.1068356</v>
      </c>
      <c r="CF426">
        <v>-0.12831219999999999</v>
      </c>
      <c r="CG426">
        <v>-0.17308970000000001</v>
      </c>
      <c r="CH426">
        <v>-0.28720440000000003</v>
      </c>
      <c r="CI426">
        <v>-0.25891330000000001</v>
      </c>
      <c r="CJ426">
        <v>-0.20766889999999999</v>
      </c>
      <c r="CK426">
        <v>-8.78168E-2</v>
      </c>
      <c r="CL426">
        <v>1.8260200000000001E-2</v>
      </c>
      <c r="CM426">
        <v>1.97758E-2</v>
      </c>
      <c r="CN426">
        <v>7.8559100000000007E-2</v>
      </c>
      <c r="CO426">
        <v>2.6154899999999998E-2</v>
      </c>
      <c r="CP426">
        <v>6.8003499999999995E-2</v>
      </c>
      <c r="CQ426">
        <v>-0.41407729999999998</v>
      </c>
      <c r="CR426">
        <v>-0.26861610000000002</v>
      </c>
      <c r="CS426">
        <v>-0.18124760000000001</v>
      </c>
      <c r="CT426">
        <v>-0.1107877</v>
      </c>
      <c r="CU426">
        <v>-6.9205600000000006E-2</v>
      </c>
      <c r="CV426">
        <v>-0.45891490000000001</v>
      </c>
      <c r="CW426">
        <v>-0.21637429999999999</v>
      </c>
      <c r="CX426">
        <v>-0.2273522</v>
      </c>
      <c r="CY426">
        <v>-0.12747069999999999</v>
      </c>
      <c r="CZ426">
        <v>-7.4669700000000006E-2</v>
      </c>
      <c r="DA426">
        <v>-5.3508800000000002E-2</v>
      </c>
      <c r="DB426">
        <v>-4.1085400000000001E-2</v>
      </c>
      <c r="DC426">
        <v>-5.1564800000000001E-2</v>
      </c>
      <c r="DD426">
        <v>-6.0512099999999999E-2</v>
      </c>
      <c r="DE426">
        <v>-0.11333210000000001</v>
      </c>
      <c r="DF426">
        <v>-0.2215502</v>
      </c>
      <c r="DG426">
        <v>-0.1671868</v>
      </c>
      <c r="DH426">
        <v>-8.1470100000000004E-2</v>
      </c>
      <c r="DI426">
        <v>9.9934899999999993E-2</v>
      </c>
      <c r="DJ426">
        <v>0.19055259999999999</v>
      </c>
      <c r="DK426">
        <v>0.19342980000000001</v>
      </c>
      <c r="DL426">
        <v>0.239841</v>
      </c>
      <c r="DM426">
        <v>0.16302050000000001</v>
      </c>
      <c r="DN426">
        <v>0.20422999999999999</v>
      </c>
      <c r="DO426">
        <v>-0.28489340000000002</v>
      </c>
      <c r="DP426">
        <v>-0.1525802</v>
      </c>
      <c r="DQ426">
        <v>-4.9673000000000002E-2</v>
      </c>
      <c r="DR426">
        <v>2.6916699999999998E-2</v>
      </c>
      <c r="DS426">
        <v>8.1653699999999996E-2</v>
      </c>
      <c r="DT426">
        <v>-0.3322968</v>
      </c>
      <c r="DU426">
        <v>-0.1020182</v>
      </c>
      <c r="DV426">
        <v>-0.14668729999999999</v>
      </c>
      <c r="DW426">
        <v>-6.2123999999999999E-3</v>
      </c>
      <c r="DX426">
        <v>2.1064200000000002E-2</v>
      </c>
      <c r="DY426">
        <v>2.0812899999999999E-2</v>
      </c>
      <c r="DZ426">
        <v>3.2309400000000002E-2</v>
      </c>
      <c r="EA426">
        <v>2.8237499999999999E-2</v>
      </c>
      <c r="EB426" s="74">
        <v>3.7380499999999997E-2</v>
      </c>
      <c r="EC426">
        <v>-2.7051700000000001E-2</v>
      </c>
      <c r="ED426">
        <v>-0.12675610000000001</v>
      </c>
      <c r="EE426">
        <v>-3.4748399999999999E-2</v>
      </c>
      <c r="EF426">
        <v>0.100741</v>
      </c>
      <c r="EG426">
        <v>0.37101840000000003</v>
      </c>
      <c r="EH426">
        <v>0.43931540000000002</v>
      </c>
      <c r="EI426">
        <v>0.44415840000000001</v>
      </c>
      <c r="EJ426">
        <v>0.47270640000000003</v>
      </c>
      <c r="EK426">
        <v>0.36063269999999997</v>
      </c>
      <c r="EL426">
        <v>0.40091939999999998</v>
      </c>
      <c r="EM426">
        <v>-9.8372299999999996E-2</v>
      </c>
      <c r="EN426">
        <v>1.4957099999999999E-2</v>
      </c>
      <c r="EO426">
        <v>0.14029990000000001</v>
      </c>
      <c r="EP426">
        <v>0.2257401</v>
      </c>
      <c r="EQ426">
        <v>0.29947059999999998</v>
      </c>
      <c r="ER426">
        <v>-0.14948030000000001</v>
      </c>
      <c r="ES426">
        <v>6.3093800000000005E-2</v>
      </c>
      <c r="ET426">
        <v>-3.02201E-2</v>
      </c>
      <c r="EU426">
        <v>58</v>
      </c>
      <c r="EV426">
        <v>56</v>
      </c>
      <c r="EW426">
        <v>56</v>
      </c>
      <c r="EX426">
        <v>57</v>
      </c>
      <c r="EY426">
        <v>57</v>
      </c>
      <c r="EZ426">
        <v>57</v>
      </c>
      <c r="FA426">
        <v>58</v>
      </c>
      <c r="FB426">
        <v>59</v>
      </c>
      <c r="FC426">
        <v>59</v>
      </c>
      <c r="FD426">
        <v>60</v>
      </c>
      <c r="FE426">
        <v>60</v>
      </c>
      <c r="FF426">
        <v>62</v>
      </c>
      <c r="FG426">
        <v>59</v>
      </c>
      <c r="FH426">
        <v>57</v>
      </c>
      <c r="FI426">
        <v>57</v>
      </c>
      <c r="FJ426">
        <v>58</v>
      </c>
      <c r="FK426">
        <v>59</v>
      </c>
      <c r="FL426">
        <v>57</v>
      </c>
      <c r="FM426">
        <v>57</v>
      </c>
      <c r="FN426">
        <v>59</v>
      </c>
      <c r="FO426">
        <v>59</v>
      </c>
      <c r="FP426">
        <v>58</v>
      </c>
      <c r="FQ426">
        <v>58</v>
      </c>
      <c r="FR426">
        <v>57</v>
      </c>
      <c r="FS426">
        <v>3.1190669999999998</v>
      </c>
      <c r="FT426">
        <v>0.1802192</v>
      </c>
      <c r="FU426">
        <v>0.2294004</v>
      </c>
      <c r="FV426">
        <v>0.1082656</v>
      </c>
    </row>
    <row r="427" spans="1:178" x14ac:dyDescent="0.3">
      <c r="A427" t="s">
        <v>226</v>
      </c>
      <c r="B427" t="s">
        <v>199</v>
      </c>
      <c r="C427" t="s">
        <v>269</v>
      </c>
      <c r="D427" s="32" t="s">
        <v>251</v>
      </c>
      <c r="E427" t="s">
        <v>221</v>
      </c>
      <c r="F427">
        <v>277</v>
      </c>
      <c r="G427">
        <v>0.77634329999999996</v>
      </c>
      <c r="H427">
        <v>0.71066879999999999</v>
      </c>
      <c r="I427">
        <v>0.65123719999999996</v>
      </c>
      <c r="J427">
        <v>0.62170669999999995</v>
      </c>
      <c r="K427">
        <v>0.77615060000000002</v>
      </c>
      <c r="L427">
        <v>0.79093959999999996</v>
      </c>
      <c r="M427">
        <v>0.84779939999999998</v>
      </c>
      <c r="N427">
        <v>0.85509040000000003</v>
      </c>
      <c r="O427">
        <v>0.77917840000000005</v>
      </c>
      <c r="P427">
        <v>0.45331630000000001</v>
      </c>
      <c r="Q427">
        <v>0.67752140000000005</v>
      </c>
      <c r="R427">
        <v>0.78812749999999998</v>
      </c>
      <c r="S427">
        <v>0.76390959999999997</v>
      </c>
      <c r="T427">
        <v>0.74613649999999998</v>
      </c>
      <c r="U427">
        <v>0.5234375</v>
      </c>
      <c r="V427">
        <v>0.80352109999999999</v>
      </c>
      <c r="W427">
        <v>1.2555460000000001</v>
      </c>
      <c r="X427">
        <v>1.5418810000000001</v>
      </c>
      <c r="Y427">
        <v>1.6754450000000001</v>
      </c>
      <c r="Z427">
        <v>1.437929</v>
      </c>
      <c r="AA427">
        <v>1.2663340000000001</v>
      </c>
      <c r="AB427">
        <v>1.1916899999999999</v>
      </c>
      <c r="AC427">
        <v>1.123124</v>
      </c>
      <c r="AD427">
        <v>1.0090840000000001</v>
      </c>
      <c r="AE427">
        <v>-0.28588659999999999</v>
      </c>
      <c r="AF427">
        <v>-0.40441919999999998</v>
      </c>
      <c r="AG427">
        <v>-0.35515760000000002</v>
      </c>
      <c r="AH427">
        <v>-0.333872</v>
      </c>
      <c r="AI427">
        <v>-0.2916204</v>
      </c>
      <c r="AJ427">
        <v>-0.27851769999999998</v>
      </c>
      <c r="AK427">
        <v>-0.34629110000000002</v>
      </c>
      <c r="AL427">
        <v>-0.31233050000000001</v>
      </c>
      <c r="AM427">
        <v>-0.38780550000000003</v>
      </c>
      <c r="AN427">
        <v>-0.31281320000000001</v>
      </c>
      <c r="AO427">
        <v>-0.45069360000000003</v>
      </c>
      <c r="AP427">
        <v>-0.49840259999999997</v>
      </c>
      <c r="AQ427">
        <v>-0.42963960000000001</v>
      </c>
      <c r="AR427">
        <v>-0.44939020000000002</v>
      </c>
      <c r="AS427">
        <v>-0.33271260000000002</v>
      </c>
      <c r="AT427">
        <v>-0.34527570000000002</v>
      </c>
      <c r="AU427">
        <v>-0.34470460000000003</v>
      </c>
      <c r="AV427">
        <v>-0.2153487</v>
      </c>
      <c r="AW427">
        <v>-0.21982950000000001</v>
      </c>
      <c r="AX427">
        <v>-0.3541531</v>
      </c>
      <c r="AY427">
        <v>-0.32318059999999998</v>
      </c>
      <c r="AZ427">
        <v>-0.27769759999999999</v>
      </c>
      <c r="BA427">
        <v>-0.15618090000000001</v>
      </c>
      <c r="BB427">
        <v>-0.1784126</v>
      </c>
      <c r="BC427">
        <v>-0.1673404</v>
      </c>
      <c r="BD427">
        <v>-0.27337879999999998</v>
      </c>
      <c r="BE427">
        <v>-0.2656346</v>
      </c>
      <c r="BF427">
        <v>-0.2547816</v>
      </c>
      <c r="BG427">
        <v>-0.20975779999999999</v>
      </c>
      <c r="BH427">
        <v>-0.18897330000000001</v>
      </c>
      <c r="BI427">
        <v>-0.25385390000000002</v>
      </c>
      <c r="BJ427">
        <v>-0.2285758</v>
      </c>
      <c r="BK427">
        <v>-0.27134809999999998</v>
      </c>
      <c r="BL427">
        <v>-0.1855108</v>
      </c>
      <c r="BM427">
        <v>-0.30575639999999998</v>
      </c>
      <c r="BN427">
        <v>-0.32142219999999999</v>
      </c>
      <c r="BO427">
        <v>-0.25006709999999999</v>
      </c>
      <c r="BP427">
        <v>-0.28668450000000001</v>
      </c>
      <c r="BQ427">
        <v>-0.20306589999999999</v>
      </c>
      <c r="BR427">
        <v>-0.2397966</v>
      </c>
      <c r="BS427">
        <v>-0.23650080000000001</v>
      </c>
      <c r="BT427">
        <v>-0.12735350000000001</v>
      </c>
      <c r="BU427">
        <v>-9.4120599999999999E-2</v>
      </c>
      <c r="BV427">
        <v>-0.2409028</v>
      </c>
      <c r="BW427">
        <v>-0.2217084</v>
      </c>
      <c r="BX427">
        <v>-0.1756008</v>
      </c>
      <c r="BY427">
        <v>-7.3800400000000002E-2</v>
      </c>
      <c r="BZ427">
        <v>-5.8309399999999997E-2</v>
      </c>
      <c r="CA427">
        <v>-8.5235699999999998E-2</v>
      </c>
      <c r="CB427">
        <v>-0.18262059999999999</v>
      </c>
      <c r="CC427">
        <v>-0.20363120000000001</v>
      </c>
      <c r="CD427">
        <v>-0.20000380000000001</v>
      </c>
      <c r="CE427">
        <v>-0.15306</v>
      </c>
      <c r="CF427">
        <v>-0.12695509999999999</v>
      </c>
      <c r="CG427">
        <v>-0.18983230000000001</v>
      </c>
      <c r="CH427">
        <v>-0.17056750000000001</v>
      </c>
      <c r="CI427">
        <v>-0.19069</v>
      </c>
      <c r="CJ427">
        <v>-9.73416E-2</v>
      </c>
      <c r="CK427">
        <v>-0.20537330000000001</v>
      </c>
      <c r="CL427">
        <v>-0.1988462</v>
      </c>
      <c r="CM427">
        <v>-0.12569569999999999</v>
      </c>
      <c r="CN427">
        <v>-0.17399510000000001</v>
      </c>
      <c r="CO427">
        <v>-0.113273</v>
      </c>
      <c r="CP427">
        <v>-0.1667421</v>
      </c>
      <c r="CQ427">
        <v>-0.16155919999999999</v>
      </c>
      <c r="CR427">
        <v>-6.6408400000000006E-2</v>
      </c>
      <c r="CS427">
        <v>-7.0549999999999996E-3</v>
      </c>
      <c r="CT427">
        <v>-0.162466</v>
      </c>
      <c r="CU427">
        <v>-0.15142910000000001</v>
      </c>
      <c r="CV427">
        <v>-0.1048888</v>
      </c>
      <c r="CW427">
        <v>-1.6743899999999999E-2</v>
      </c>
      <c r="CX427">
        <v>2.4873699999999999E-2</v>
      </c>
      <c r="CY427">
        <v>-3.1308999999999998E-3</v>
      </c>
      <c r="CZ427">
        <v>-9.18625E-2</v>
      </c>
      <c r="DA427">
        <v>-0.1416278</v>
      </c>
      <c r="DB427">
        <v>-0.14522599999999999</v>
      </c>
      <c r="DC427">
        <v>-9.6362100000000006E-2</v>
      </c>
      <c r="DD427">
        <v>-6.4936900000000006E-2</v>
      </c>
      <c r="DE427">
        <v>-0.12581059999999999</v>
      </c>
      <c r="DF427">
        <v>-0.1125592</v>
      </c>
      <c r="DG427">
        <v>-0.110032</v>
      </c>
      <c r="DH427">
        <v>-9.1724000000000007E-3</v>
      </c>
      <c r="DI427">
        <v>-0.10499029999999999</v>
      </c>
      <c r="DJ427">
        <v>-7.6270099999999993E-2</v>
      </c>
      <c r="DK427">
        <v>-1.3243E-3</v>
      </c>
      <c r="DL427">
        <v>-6.1305600000000002E-2</v>
      </c>
      <c r="DM427">
        <v>-2.34801E-2</v>
      </c>
      <c r="DN427">
        <v>-9.3687599999999996E-2</v>
      </c>
      <c r="DO427">
        <v>-8.6617600000000003E-2</v>
      </c>
      <c r="DP427">
        <v>-5.4631999999999997E-3</v>
      </c>
      <c r="DQ427">
        <v>8.0010499999999998E-2</v>
      </c>
      <c r="DR427">
        <v>-8.4029300000000001E-2</v>
      </c>
      <c r="DS427">
        <v>-8.1149700000000005E-2</v>
      </c>
      <c r="DT427">
        <v>-3.41768E-2</v>
      </c>
      <c r="DU427">
        <v>4.0312599999999997E-2</v>
      </c>
      <c r="DV427">
        <v>0.10805679999999999</v>
      </c>
      <c r="DW427">
        <v>0.1154153</v>
      </c>
      <c r="DX427">
        <v>3.9177900000000002E-2</v>
      </c>
      <c r="DY427">
        <v>-5.21048E-2</v>
      </c>
      <c r="DZ427">
        <v>-6.6135600000000003E-2</v>
      </c>
      <c r="EA427">
        <v>-1.44995E-2</v>
      </c>
      <c r="EB427">
        <v>2.46076E-2</v>
      </c>
      <c r="EC427">
        <v>-3.33735E-2</v>
      </c>
      <c r="ED427">
        <v>-2.88045E-2</v>
      </c>
      <c r="EE427">
        <v>6.4254000000000004E-3</v>
      </c>
      <c r="EF427">
        <v>0.11813</v>
      </c>
      <c r="EG427">
        <v>3.99469E-2</v>
      </c>
      <c r="EH427">
        <v>0.1007103</v>
      </c>
      <c r="EI427">
        <v>0.1782482</v>
      </c>
      <c r="EJ427">
        <v>0.1014</v>
      </c>
      <c r="EK427">
        <v>0.1061666</v>
      </c>
      <c r="EL427">
        <v>1.1791599999999999E-2</v>
      </c>
      <c r="EM427">
        <v>2.15862E-2</v>
      </c>
      <c r="EN427">
        <v>8.2531900000000005E-2</v>
      </c>
      <c r="EO427">
        <v>0.2057194</v>
      </c>
      <c r="EP427">
        <v>2.9221E-2</v>
      </c>
      <c r="EQ427">
        <v>2.03225E-2</v>
      </c>
      <c r="ER427">
        <v>6.7919999999999994E-2</v>
      </c>
      <c r="ES427">
        <v>0.1226931</v>
      </c>
      <c r="ET427">
        <v>0.2281599</v>
      </c>
      <c r="EU427">
        <v>54</v>
      </c>
      <c r="EV427">
        <v>53</v>
      </c>
      <c r="EW427">
        <v>52</v>
      </c>
      <c r="EX427">
        <v>53</v>
      </c>
      <c r="EY427">
        <v>54</v>
      </c>
      <c r="EZ427">
        <v>54</v>
      </c>
      <c r="FA427">
        <v>55</v>
      </c>
      <c r="FB427">
        <v>55</v>
      </c>
      <c r="FC427">
        <v>57</v>
      </c>
      <c r="FD427">
        <v>56</v>
      </c>
      <c r="FE427">
        <v>57</v>
      </c>
      <c r="FF427">
        <v>55</v>
      </c>
      <c r="FG427">
        <v>55</v>
      </c>
      <c r="FH427">
        <v>55</v>
      </c>
      <c r="FI427">
        <v>54</v>
      </c>
      <c r="FJ427">
        <v>54</v>
      </c>
      <c r="FK427">
        <v>55</v>
      </c>
      <c r="FL427">
        <v>54</v>
      </c>
      <c r="FM427">
        <v>53</v>
      </c>
      <c r="FN427">
        <v>53</v>
      </c>
      <c r="FO427">
        <v>54</v>
      </c>
      <c r="FP427">
        <v>53</v>
      </c>
      <c r="FQ427">
        <v>53</v>
      </c>
      <c r="FR427">
        <v>52</v>
      </c>
      <c r="FS427">
        <v>1.949989</v>
      </c>
      <c r="FT427">
        <v>0.10551049999999999</v>
      </c>
      <c r="FU427">
        <v>0.1200561</v>
      </c>
      <c r="FV427">
        <v>8.9494400000000002E-2</v>
      </c>
    </row>
    <row r="428" spans="1:178" x14ac:dyDescent="0.3">
      <c r="A428" t="s">
        <v>226</v>
      </c>
      <c r="B428" t="s">
        <v>199</v>
      </c>
      <c r="C428" t="s">
        <v>269</v>
      </c>
      <c r="D428" s="32" t="s">
        <v>252</v>
      </c>
      <c r="E428" t="s">
        <v>219</v>
      </c>
      <c r="F428">
        <v>530</v>
      </c>
      <c r="G428">
        <v>1.0009250000000001</v>
      </c>
      <c r="H428">
        <v>0.90217270000000005</v>
      </c>
      <c r="I428">
        <v>0.81063719999999995</v>
      </c>
      <c r="J428">
        <v>0.69209030000000005</v>
      </c>
      <c r="K428">
        <v>0.78014450000000002</v>
      </c>
      <c r="L428">
        <v>0.85390390000000005</v>
      </c>
      <c r="M428">
        <v>1.118911</v>
      </c>
      <c r="N428">
        <v>0.89075020000000005</v>
      </c>
      <c r="O428">
        <v>0.5429001</v>
      </c>
      <c r="P428">
        <v>0.51919979999999999</v>
      </c>
      <c r="Q428">
        <v>-0.1137481</v>
      </c>
      <c r="R428">
        <v>9.3602099999999994E-2</v>
      </c>
      <c r="S428">
        <v>0.66886880000000004</v>
      </c>
      <c r="T428">
        <v>0.69792480000000001</v>
      </c>
      <c r="U428">
        <v>1.2099359999999999</v>
      </c>
      <c r="V428">
        <v>1.2000150000000001</v>
      </c>
      <c r="W428">
        <v>1.757587</v>
      </c>
      <c r="X428">
        <v>2.1893639999999999</v>
      </c>
      <c r="Y428">
        <v>2.354806</v>
      </c>
      <c r="Z428">
        <v>2.2668740000000001</v>
      </c>
      <c r="AA428">
        <v>2.2064789999999999</v>
      </c>
      <c r="AB428">
        <v>1.8037829999999999</v>
      </c>
      <c r="AC428">
        <v>1.4219900000000001</v>
      </c>
      <c r="AD428">
        <v>1.1063829999999999</v>
      </c>
      <c r="AE428">
        <v>-0.25589260000000003</v>
      </c>
      <c r="AF428">
        <v>-0.33563130000000002</v>
      </c>
      <c r="AG428">
        <v>-0.26854539999999999</v>
      </c>
      <c r="AH428">
        <v>-0.36052329999999999</v>
      </c>
      <c r="AI428">
        <v>-0.3168049</v>
      </c>
      <c r="AJ428">
        <v>-0.16293540000000001</v>
      </c>
      <c r="AK428">
        <v>-0.16874990000000001</v>
      </c>
      <c r="AL428">
        <v>-0.15776470000000001</v>
      </c>
      <c r="AM428">
        <v>-0.21942390000000001</v>
      </c>
      <c r="AN428">
        <v>-0.29655039999999999</v>
      </c>
      <c r="AO428">
        <v>-0.4082017</v>
      </c>
      <c r="AP428">
        <v>-0.17924899999999999</v>
      </c>
      <c r="AQ428">
        <v>-0.16851269999999999</v>
      </c>
      <c r="AR428">
        <v>-0.2355131</v>
      </c>
      <c r="AS428">
        <v>7.4328099999999994E-2</v>
      </c>
      <c r="AT428">
        <v>3.7961000000000002E-2</v>
      </c>
      <c r="AU428">
        <v>-8.7476100000000001E-2</v>
      </c>
      <c r="AV428">
        <v>-0.1176249</v>
      </c>
      <c r="AW428">
        <v>-0.2642407</v>
      </c>
      <c r="AX428">
        <v>-0.33571240000000002</v>
      </c>
      <c r="AY428">
        <v>-0.29925819999999997</v>
      </c>
      <c r="AZ428">
        <v>-0.52353780000000005</v>
      </c>
      <c r="BA428">
        <v>-0.49734230000000001</v>
      </c>
      <c r="BB428">
        <v>-0.37926110000000002</v>
      </c>
      <c r="BC428">
        <v>-0.16128999999999999</v>
      </c>
      <c r="BD428">
        <v>-0.2496892</v>
      </c>
      <c r="BE428">
        <v>-0.19975129999999999</v>
      </c>
      <c r="BF428">
        <v>-0.2918462</v>
      </c>
      <c r="BG428">
        <v>-0.24947320000000001</v>
      </c>
      <c r="BH428">
        <v>-9.3381699999999998E-2</v>
      </c>
      <c r="BI428">
        <v>-9.8234299999999997E-2</v>
      </c>
      <c r="BJ428">
        <v>-7.20697E-2</v>
      </c>
      <c r="BK428">
        <v>-0.1115625</v>
      </c>
      <c r="BL428">
        <v>-0.1556949</v>
      </c>
      <c r="BM428">
        <v>-0.23852429999999999</v>
      </c>
      <c r="BN428">
        <v>-1.4568299999999999E-2</v>
      </c>
      <c r="BO428">
        <v>-1.27332E-2</v>
      </c>
      <c r="BP428">
        <v>-7.4249700000000002E-2</v>
      </c>
      <c r="BQ428">
        <v>0.22553390000000001</v>
      </c>
      <c r="BR428">
        <v>0.18249290000000001</v>
      </c>
      <c r="BS428">
        <v>6.0787099999999997E-2</v>
      </c>
      <c r="BT428">
        <v>3.27292E-2</v>
      </c>
      <c r="BU428">
        <v>-0.12091349999999999</v>
      </c>
      <c r="BV428">
        <v>-0.2015383</v>
      </c>
      <c r="BW428">
        <v>-0.1734666</v>
      </c>
      <c r="BX428">
        <v>-0.39752539999999997</v>
      </c>
      <c r="BY428">
        <v>-0.37452489999999999</v>
      </c>
      <c r="BZ428">
        <v>-0.27115349999999999</v>
      </c>
      <c r="CA428">
        <v>-9.5768599999999995E-2</v>
      </c>
      <c r="CB428">
        <v>-0.1901659</v>
      </c>
      <c r="CC428">
        <v>-0.15210470000000001</v>
      </c>
      <c r="CD428">
        <v>-0.24428059999999999</v>
      </c>
      <c r="CE428">
        <v>-0.2028394</v>
      </c>
      <c r="CF428">
        <v>-4.5208999999999999E-2</v>
      </c>
      <c r="CG428">
        <v>-4.9395399999999999E-2</v>
      </c>
      <c r="CH428">
        <v>-1.27175E-2</v>
      </c>
      <c r="CI428">
        <v>-3.6858000000000002E-2</v>
      </c>
      <c r="CJ428">
        <v>-5.81389E-2</v>
      </c>
      <c r="CK428">
        <v>-0.12100619999999999</v>
      </c>
      <c r="CL428">
        <v>9.94892E-2</v>
      </c>
      <c r="CM428">
        <v>9.5159099999999996E-2</v>
      </c>
      <c r="CN428">
        <v>3.7440899999999999E-2</v>
      </c>
      <c r="CO428">
        <v>0.33025860000000001</v>
      </c>
      <c r="CP428">
        <v>0.28259519999999999</v>
      </c>
      <c r="CQ428">
        <v>0.1634737</v>
      </c>
      <c r="CR428">
        <v>0.13686390000000001</v>
      </c>
      <c r="CS428">
        <v>-2.1645500000000002E-2</v>
      </c>
      <c r="CT428">
        <v>-0.1086097</v>
      </c>
      <c r="CU428">
        <v>-8.6343799999999998E-2</v>
      </c>
      <c r="CV428">
        <v>-0.31024960000000001</v>
      </c>
      <c r="CW428">
        <v>-0.289462</v>
      </c>
      <c r="CX428">
        <v>-0.1962786</v>
      </c>
      <c r="CY428">
        <v>-3.0247099999999999E-2</v>
      </c>
      <c r="CZ428">
        <v>-0.1306427</v>
      </c>
      <c r="DA428">
        <v>-0.1044582</v>
      </c>
      <c r="DB428">
        <v>-0.1967151</v>
      </c>
      <c r="DC428">
        <v>-0.1562056</v>
      </c>
      <c r="DD428">
        <v>2.9637000000000001E-3</v>
      </c>
      <c r="DE428">
        <v>-5.5659999999999998E-4</v>
      </c>
      <c r="DF428">
        <v>4.6634599999999998E-2</v>
      </c>
      <c r="DG428">
        <v>3.7846600000000001E-2</v>
      </c>
      <c r="DH428">
        <v>3.9417099999999997E-2</v>
      </c>
      <c r="DI428">
        <v>-3.4881000000000001E-3</v>
      </c>
      <c r="DJ428">
        <v>0.2135466</v>
      </c>
      <c r="DK428">
        <v>0.2030515</v>
      </c>
      <c r="DL428">
        <v>0.1491315</v>
      </c>
      <c r="DM428">
        <v>0.43498330000000002</v>
      </c>
      <c r="DN428">
        <v>0.38269760000000003</v>
      </c>
      <c r="DO428">
        <v>0.26616040000000002</v>
      </c>
      <c r="DP428">
        <v>0.24099870000000001</v>
      </c>
      <c r="DQ428">
        <v>7.7622399999999994E-2</v>
      </c>
      <c r="DR428">
        <v>-1.56811E-2</v>
      </c>
      <c r="DS428">
        <v>7.7910000000000002E-4</v>
      </c>
      <c r="DT428">
        <v>-0.2229737</v>
      </c>
      <c r="DU428">
        <v>-0.204399</v>
      </c>
      <c r="DV428">
        <v>-0.1214036</v>
      </c>
      <c r="DW428">
        <v>6.4355499999999996E-2</v>
      </c>
      <c r="DX428">
        <v>-4.4700499999999997E-2</v>
      </c>
      <c r="DY428">
        <v>-3.5664099999999997E-2</v>
      </c>
      <c r="DZ428">
        <v>-0.12803790000000001</v>
      </c>
      <c r="EA428">
        <v>-8.8873800000000003E-2</v>
      </c>
      <c r="EB428">
        <v>7.2517399999999996E-2</v>
      </c>
      <c r="EC428">
        <v>6.9958999999999993E-2</v>
      </c>
      <c r="ED428">
        <v>0.13232959999999999</v>
      </c>
      <c r="EE428">
        <v>0.145708</v>
      </c>
      <c r="EF428">
        <v>0.18027260000000001</v>
      </c>
      <c r="EG428">
        <v>0.16618930000000001</v>
      </c>
      <c r="EH428">
        <v>0.37822739999999999</v>
      </c>
      <c r="EI428">
        <v>0.35883090000000001</v>
      </c>
      <c r="EJ428">
        <v>0.31039489999999997</v>
      </c>
      <c r="EK428">
        <v>0.58618919999999997</v>
      </c>
      <c r="EL428">
        <v>0.52722939999999996</v>
      </c>
      <c r="EM428">
        <v>0.4144236</v>
      </c>
      <c r="EN428">
        <v>0.3913528</v>
      </c>
      <c r="EO428">
        <v>0.2209496</v>
      </c>
      <c r="EP428">
        <v>0.1184931</v>
      </c>
      <c r="EQ428">
        <v>0.12657060000000001</v>
      </c>
      <c r="ER428">
        <v>-9.69613E-2</v>
      </c>
      <c r="ES428">
        <v>-8.1581600000000004E-2</v>
      </c>
      <c r="ET428">
        <v>-1.3296000000000001E-2</v>
      </c>
      <c r="EU428">
        <v>68.774190000000004</v>
      </c>
      <c r="EV428">
        <v>69.161289999999994</v>
      </c>
      <c r="EW428">
        <v>68.161289999999994</v>
      </c>
      <c r="EX428">
        <v>68.161289999999994</v>
      </c>
      <c r="EY428">
        <v>65.322580000000002</v>
      </c>
      <c r="EZ428">
        <v>66.322580000000002</v>
      </c>
      <c r="FA428">
        <v>68.161289999999994</v>
      </c>
      <c r="FB428">
        <v>67.096770000000006</v>
      </c>
      <c r="FC428">
        <v>71.774190000000004</v>
      </c>
      <c r="FD428">
        <v>76.612899999999996</v>
      </c>
      <c r="FE428">
        <v>82.677419999999998</v>
      </c>
      <c r="FF428">
        <v>86.225809999999996</v>
      </c>
      <c r="FG428">
        <v>87.387100000000004</v>
      </c>
      <c r="FH428">
        <v>87</v>
      </c>
      <c r="FI428">
        <v>85.451610000000002</v>
      </c>
      <c r="FJ428">
        <v>84.064509999999999</v>
      </c>
      <c r="FK428">
        <v>84.838710000000006</v>
      </c>
      <c r="FL428">
        <v>84.225809999999996</v>
      </c>
      <c r="FM428">
        <v>82.387100000000004</v>
      </c>
      <c r="FN428">
        <v>78.838710000000006</v>
      </c>
      <c r="FO428">
        <v>76.838710000000006</v>
      </c>
      <c r="FP428">
        <v>75.064509999999999</v>
      </c>
      <c r="FQ428">
        <v>74.677419999999998</v>
      </c>
      <c r="FR428">
        <v>71.225809999999996</v>
      </c>
      <c r="FS428">
        <v>2.338136</v>
      </c>
      <c r="FT428">
        <v>0.1077304</v>
      </c>
      <c r="FU428">
        <v>0.1687333</v>
      </c>
      <c r="FV428">
        <v>9.0720099999999998E-2</v>
      </c>
    </row>
    <row r="429" spans="1:178" x14ac:dyDescent="0.3">
      <c r="A429" t="s">
        <v>226</v>
      </c>
      <c r="B429" t="s">
        <v>199</v>
      </c>
      <c r="C429" t="s">
        <v>269</v>
      </c>
      <c r="D429" s="32" t="s">
        <v>252</v>
      </c>
      <c r="E429" t="s">
        <v>220</v>
      </c>
      <c r="F429">
        <v>256</v>
      </c>
      <c r="G429">
        <v>1.1019140000000001</v>
      </c>
      <c r="H429">
        <v>0.89664659999999996</v>
      </c>
      <c r="I429">
        <v>0.91085989999999994</v>
      </c>
      <c r="J429">
        <v>0.80298349999999996</v>
      </c>
      <c r="K429">
        <v>0.78599859999999999</v>
      </c>
      <c r="L429">
        <v>0.90622290000000005</v>
      </c>
      <c r="M429">
        <v>1.2360180000000001</v>
      </c>
      <c r="N429">
        <v>0.88680369999999997</v>
      </c>
      <c r="O429">
        <v>0.51845730000000001</v>
      </c>
      <c r="P429">
        <v>0.47795490000000002</v>
      </c>
      <c r="Q429">
        <v>-0.2065611</v>
      </c>
      <c r="R429">
        <v>-0.13199140000000001</v>
      </c>
      <c r="S429">
        <v>0.43888359999999998</v>
      </c>
      <c r="T429">
        <v>-1.661E-2</v>
      </c>
      <c r="U429">
        <v>0.83416630000000003</v>
      </c>
      <c r="V429">
        <v>0.85566989999999998</v>
      </c>
      <c r="W429">
        <v>1.645418</v>
      </c>
      <c r="X429">
        <v>2.1382940000000001</v>
      </c>
      <c r="Y429">
        <v>2.5137740000000002</v>
      </c>
      <c r="Z429">
        <v>2.0305430000000002</v>
      </c>
      <c r="AA429">
        <v>2.3248760000000002</v>
      </c>
      <c r="AB429">
        <v>1.5585199999999999</v>
      </c>
      <c r="AC429">
        <v>1.40934</v>
      </c>
      <c r="AD429">
        <v>1.1516379999999999</v>
      </c>
      <c r="AE429">
        <v>-9.9098000000000006E-2</v>
      </c>
      <c r="AF429">
        <v>-0.15201149999999999</v>
      </c>
      <c r="AG429">
        <v>3.9743000000000001E-3</v>
      </c>
      <c r="AH429">
        <v>-0.1379977</v>
      </c>
      <c r="AI429">
        <v>-0.11049539999999999</v>
      </c>
      <c r="AJ429">
        <v>-6.24655E-2</v>
      </c>
      <c r="AK429">
        <v>-4.70753E-2</v>
      </c>
      <c r="AL429">
        <v>3.5208299999999998E-2</v>
      </c>
      <c r="AM429">
        <v>6.4219999999999999E-2</v>
      </c>
      <c r="AN429">
        <v>-9.0683399999999997E-2</v>
      </c>
      <c r="AO429">
        <v>-0.16389819999999999</v>
      </c>
      <c r="AP429">
        <v>0.117701</v>
      </c>
      <c r="AQ429">
        <v>0.17486860000000001</v>
      </c>
      <c r="AR429">
        <v>-0.21482029999999999</v>
      </c>
      <c r="AS429">
        <v>0.3496956</v>
      </c>
      <c r="AT429">
        <v>0.31664619999999999</v>
      </c>
      <c r="AU429">
        <v>0.2482183</v>
      </c>
      <c r="AV429">
        <v>0.11799469999999999</v>
      </c>
      <c r="AW429">
        <v>-0.24693689999999999</v>
      </c>
      <c r="AX429">
        <v>-0.54443620000000004</v>
      </c>
      <c r="AY429">
        <v>-0.16696459999999999</v>
      </c>
      <c r="AZ429">
        <v>-0.65675519999999998</v>
      </c>
      <c r="BA429">
        <v>-0.67101189999999999</v>
      </c>
      <c r="BB429">
        <v>-0.37021609999999999</v>
      </c>
      <c r="BC429">
        <v>2.37232E-2</v>
      </c>
      <c r="BD429">
        <v>-3.83352E-2</v>
      </c>
      <c r="BE429">
        <v>8.9278499999999997E-2</v>
      </c>
      <c r="BF429">
        <v>-5.33509E-2</v>
      </c>
      <c r="BG429">
        <v>-2.5914900000000001E-2</v>
      </c>
      <c r="BH429">
        <v>6.9199099999999999E-2</v>
      </c>
      <c r="BI429">
        <v>7.6606199999999999E-2</v>
      </c>
      <c r="BJ429">
        <v>0.1813912</v>
      </c>
      <c r="BK429">
        <v>0.21910270000000001</v>
      </c>
      <c r="BL429">
        <v>0.13646559999999999</v>
      </c>
      <c r="BM429">
        <v>9.3499399999999996E-2</v>
      </c>
      <c r="BN429">
        <v>0.36429899999999998</v>
      </c>
      <c r="BO429">
        <v>0.40913290000000002</v>
      </c>
      <c r="BP429">
        <v>4.0754600000000002E-2</v>
      </c>
      <c r="BQ429">
        <v>0.5903834</v>
      </c>
      <c r="BR429">
        <v>0.5489463</v>
      </c>
      <c r="BS429">
        <v>0.4691014</v>
      </c>
      <c r="BT429">
        <v>0.33689330000000001</v>
      </c>
      <c r="BU429">
        <v>-2.00404E-2</v>
      </c>
      <c r="BV429">
        <v>-0.31587949999999998</v>
      </c>
      <c r="BW429">
        <v>6.7122600000000004E-2</v>
      </c>
      <c r="BX429">
        <v>-0.3941751</v>
      </c>
      <c r="BY429">
        <v>-0.43349579999999999</v>
      </c>
      <c r="BZ429">
        <v>-0.22437270000000001</v>
      </c>
      <c r="CA429">
        <v>0.1087888</v>
      </c>
      <c r="CB429">
        <v>4.0396599999999998E-2</v>
      </c>
      <c r="CC429">
        <v>0.14835989999999999</v>
      </c>
      <c r="CD429">
        <v>5.2751999999999999E-3</v>
      </c>
      <c r="CE429">
        <v>3.2665300000000001E-2</v>
      </c>
      <c r="CF429">
        <v>0.16038949999999999</v>
      </c>
      <c r="CG429">
        <v>0.16226769999999999</v>
      </c>
      <c r="CH429">
        <v>0.28263700000000003</v>
      </c>
      <c r="CI429">
        <v>0.326374</v>
      </c>
      <c r="CJ429">
        <v>0.2937883</v>
      </c>
      <c r="CK429">
        <v>0.27177220000000002</v>
      </c>
      <c r="CL429">
        <v>0.53509189999999995</v>
      </c>
      <c r="CM429">
        <v>0.57138359999999999</v>
      </c>
      <c r="CN429">
        <v>0.21776499999999999</v>
      </c>
      <c r="CO429">
        <v>0.7570829</v>
      </c>
      <c r="CP429">
        <v>0.70983660000000004</v>
      </c>
      <c r="CQ429">
        <v>0.62208430000000003</v>
      </c>
      <c r="CR429">
        <v>0.48850179999999999</v>
      </c>
      <c r="CS429">
        <v>0.13710739999999999</v>
      </c>
      <c r="CT429">
        <v>-0.15758179999999999</v>
      </c>
      <c r="CU429">
        <v>0.2292507</v>
      </c>
      <c r="CV429">
        <v>-0.2123129</v>
      </c>
      <c r="CW429">
        <v>-0.26899289999999998</v>
      </c>
      <c r="CX429">
        <v>-0.1233621</v>
      </c>
      <c r="CY429">
        <v>0.19385450000000001</v>
      </c>
      <c r="CZ429">
        <v>0.1191284</v>
      </c>
      <c r="DA429">
        <v>0.2074413</v>
      </c>
      <c r="DB429">
        <v>6.3901299999999994E-2</v>
      </c>
      <c r="DC429">
        <v>9.1245400000000004E-2</v>
      </c>
      <c r="DD429">
        <v>0.25158000000000003</v>
      </c>
      <c r="DE429">
        <v>0.24792910000000001</v>
      </c>
      <c r="DF429">
        <v>0.38388280000000002</v>
      </c>
      <c r="DG429">
        <v>0.43364520000000001</v>
      </c>
      <c r="DH429">
        <v>0.45111089999999998</v>
      </c>
      <c r="DI429">
        <v>0.45004499999999997</v>
      </c>
      <c r="DJ429">
        <v>0.70588490000000004</v>
      </c>
      <c r="DK429">
        <v>0.73363440000000002</v>
      </c>
      <c r="DL429">
        <v>0.3947754</v>
      </c>
      <c r="DM429">
        <v>0.92378249999999995</v>
      </c>
      <c r="DN429">
        <v>0.87072689999999997</v>
      </c>
      <c r="DO429">
        <v>0.77506719999999996</v>
      </c>
      <c r="DP429">
        <v>0.64011030000000002</v>
      </c>
      <c r="DQ429">
        <v>0.29425519999999999</v>
      </c>
      <c r="DR429">
        <v>7.159E-4</v>
      </c>
      <c r="DS429">
        <v>0.39137880000000003</v>
      </c>
      <c r="DT429">
        <v>-3.04508E-2</v>
      </c>
      <c r="DU429">
        <v>-0.10449</v>
      </c>
      <c r="DV429" s="74">
        <v>-2.23514E-2</v>
      </c>
      <c r="DW429">
        <v>0.31667580000000001</v>
      </c>
      <c r="DX429">
        <v>0.2328046</v>
      </c>
      <c r="DY429">
        <v>0.29274549999999999</v>
      </c>
      <c r="DZ429">
        <v>0.14854809999999999</v>
      </c>
      <c r="EA429">
        <v>0.1758258</v>
      </c>
      <c r="EB429">
        <v>0.38324449999999999</v>
      </c>
      <c r="EC429">
        <v>0.37161070000000002</v>
      </c>
      <c r="ED429">
        <v>0.53006569999999997</v>
      </c>
      <c r="EE429">
        <v>0.58852800000000005</v>
      </c>
      <c r="EF429">
        <v>0.67825990000000003</v>
      </c>
      <c r="EG429">
        <v>0.70744260000000003</v>
      </c>
      <c r="EH429">
        <v>0.95248279999999996</v>
      </c>
      <c r="EI429">
        <v>0.96789860000000005</v>
      </c>
      <c r="EJ429">
        <v>0.65035030000000005</v>
      </c>
      <c r="EK429">
        <v>1.1644699999999999</v>
      </c>
      <c r="EL429">
        <v>1.103027</v>
      </c>
      <c r="EM429">
        <v>0.99595020000000001</v>
      </c>
      <c r="EN429">
        <v>0.85900889999999996</v>
      </c>
      <c r="EO429">
        <v>0.52115160000000005</v>
      </c>
      <c r="EP429">
        <v>0.22927259999999999</v>
      </c>
      <c r="EQ429">
        <v>0.62546590000000002</v>
      </c>
      <c r="ER429">
        <v>0.23212930000000001</v>
      </c>
      <c r="ES429">
        <v>0.13302620000000001</v>
      </c>
      <c r="ET429">
        <v>0.123492</v>
      </c>
      <c r="EU429">
        <v>70</v>
      </c>
      <c r="EV429">
        <v>71</v>
      </c>
      <c r="EW429">
        <v>70</v>
      </c>
      <c r="EX429">
        <v>70</v>
      </c>
      <c r="EY429">
        <v>69</v>
      </c>
      <c r="EZ429">
        <v>70</v>
      </c>
      <c r="FA429">
        <v>70</v>
      </c>
      <c r="FB429">
        <v>72</v>
      </c>
      <c r="FC429">
        <v>73</v>
      </c>
      <c r="FD429">
        <v>76</v>
      </c>
      <c r="FE429">
        <v>79</v>
      </c>
      <c r="FF429">
        <v>85</v>
      </c>
      <c r="FG429">
        <v>88</v>
      </c>
      <c r="FH429">
        <v>87</v>
      </c>
      <c r="FI429">
        <v>83</v>
      </c>
      <c r="FJ429">
        <v>81</v>
      </c>
      <c r="FK429">
        <v>83</v>
      </c>
      <c r="FL429">
        <v>83</v>
      </c>
      <c r="FM429">
        <v>83</v>
      </c>
      <c r="FN429">
        <v>77</v>
      </c>
      <c r="FO429">
        <v>75</v>
      </c>
      <c r="FP429">
        <v>72</v>
      </c>
      <c r="FQ429">
        <v>71</v>
      </c>
      <c r="FR429">
        <v>70</v>
      </c>
      <c r="FS429">
        <v>3.8865400000000001</v>
      </c>
      <c r="FT429">
        <v>0.19123599999999999</v>
      </c>
      <c r="FU429">
        <v>0.26700839999999998</v>
      </c>
      <c r="FV429">
        <v>0.12748370000000001</v>
      </c>
    </row>
    <row r="430" spans="1:178" x14ac:dyDescent="0.3">
      <c r="A430" t="s">
        <v>226</v>
      </c>
      <c r="B430" t="s">
        <v>199</v>
      </c>
      <c r="C430" t="s">
        <v>269</v>
      </c>
      <c r="D430" s="32" t="s">
        <v>252</v>
      </c>
      <c r="E430" t="s">
        <v>221</v>
      </c>
      <c r="F430">
        <v>274</v>
      </c>
      <c r="G430">
        <v>0.93676780000000004</v>
      </c>
      <c r="H430">
        <v>0.90538300000000005</v>
      </c>
      <c r="I430">
        <v>0.74457240000000002</v>
      </c>
      <c r="J430">
        <v>0.61872760000000004</v>
      </c>
      <c r="K430">
        <v>0.77127230000000002</v>
      </c>
      <c r="L430">
        <v>0.81674360000000001</v>
      </c>
      <c r="M430">
        <v>1.042788</v>
      </c>
      <c r="N430">
        <v>0.89323830000000004</v>
      </c>
      <c r="O430">
        <v>0.56306750000000005</v>
      </c>
      <c r="P430">
        <v>0.55134740000000004</v>
      </c>
      <c r="Q430">
        <v>-4.8418299999999997E-2</v>
      </c>
      <c r="R430">
        <v>0.24398909999999999</v>
      </c>
      <c r="S430">
        <v>0.8172121</v>
      </c>
      <c r="T430">
        <v>1.1328990000000001</v>
      </c>
      <c r="U430">
        <v>1.4386950000000001</v>
      </c>
      <c r="V430">
        <v>1.4110739999999999</v>
      </c>
      <c r="W430">
        <v>1.8220909999999999</v>
      </c>
      <c r="X430">
        <v>2.2222170000000001</v>
      </c>
      <c r="Y430">
        <v>2.2584819999999999</v>
      </c>
      <c r="Z430">
        <v>2.4171640000000001</v>
      </c>
      <c r="AA430">
        <v>2.1272440000000001</v>
      </c>
      <c r="AB430">
        <v>1.9570129999999999</v>
      </c>
      <c r="AC430">
        <v>1.426547</v>
      </c>
      <c r="AD430">
        <v>1.0697589999999999</v>
      </c>
      <c r="AE430">
        <v>-0.45045049999999998</v>
      </c>
      <c r="AF430">
        <v>-0.53891500000000003</v>
      </c>
      <c r="AG430">
        <v>-0.5062487</v>
      </c>
      <c r="AH430">
        <v>-0.56974460000000005</v>
      </c>
      <c r="AI430">
        <v>-0.51623330000000001</v>
      </c>
      <c r="AJ430">
        <v>-0.30869380000000002</v>
      </c>
      <c r="AK430">
        <v>-0.32637670000000002</v>
      </c>
      <c r="AL430">
        <v>-0.37358000000000002</v>
      </c>
      <c r="AM430">
        <v>-0.50423810000000002</v>
      </c>
      <c r="AN430">
        <v>-0.57447789999999999</v>
      </c>
      <c r="AO430">
        <v>-0.73803680000000005</v>
      </c>
      <c r="AP430">
        <v>-0.53165779999999996</v>
      </c>
      <c r="AQ430">
        <v>-0.54669889999999999</v>
      </c>
      <c r="AR430">
        <v>-0.44549630000000001</v>
      </c>
      <c r="AS430">
        <v>-0.27387919999999999</v>
      </c>
      <c r="AT430">
        <v>-0.30256230000000001</v>
      </c>
      <c r="AU430">
        <v>-0.46101249999999999</v>
      </c>
      <c r="AV430">
        <v>-0.42170180000000002</v>
      </c>
      <c r="AW430">
        <v>-0.42914819999999998</v>
      </c>
      <c r="AX430">
        <v>-0.35735889999999998</v>
      </c>
      <c r="AY430">
        <v>-0.52964509999999998</v>
      </c>
      <c r="AZ430">
        <v>-0.58256050000000004</v>
      </c>
      <c r="BA430">
        <v>-0.53403769999999995</v>
      </c>
      <c r="BB430">
        <v>-0.50473809999999997</v>
      </c>
      <c r="BC430">
        <v>-0.31745190000000001</v>
      </c>
      <c r="BD430">
        <v>-0.41906919999999998</v>
      </c>
      <c r="BE430">
        <v>-0.41076790000000002</v>
      </c>
      <c r="BF430">
        <v>-0.47254200000000002</v>
      </c>
      <c r="BG430">
        <v>-0.42201169999999999</v>
      </c>
      <c r="BH430">
        <v>-0.23217450000000001</v>
      </c>
      <c r="BI430">
        <v>-0.24299100000000001</v>
      </c>
      <c r="BJ430">
        <v>-0.27059129999999998</v>
      </c>
      <c r="BK430">
        <v>-0.36084880000000003</v>
      </c>
      <c r="BL430">
        <v>-0.39713660000000001</v>
      </c>
      <c r="BM430">
        <v>-0.51608719999999997</v>
      </c>
      <c r="BN430">
        <v>-0.31664120000000001</v>
      </c>
      <c r="BO430">
        <v>-0.343358</v>
      </c>
      <c r="BP430">
        <v>-0.237096</v>
      </c>
      <c r="BQ430">
        <v>-8.1278600000000006E-2</v>
      </c>
      <c r="BR430">
        <v>-0.120062</v>
      </c>
      <c r="BS430">
        <v>-0.26693280000000003</v>
      </c>
      <c r="BT430">
        <v>-0.2225541</v>
      </c>
      <c r="BU430">
        <v>-0.2452213</v>
      </c>
      <c r="BV430">
        <v>-0.19151489999999999</v>
      </c>
      <c r="BW430">
        <v>-0.38813409999999998</v>
      </c>
      <c r="BX430">
        <v>-0.45920949999999999</v>
      </c>
      <c r="BY430">
        <v>-0.3992057</v>
      </c>
      <c r="BZ430">
        <v>-0.35445660000000001</v>
      </c>
      <c r="CA430">
        <v>-0.22533739999999999</v>
      </c>
      <c r="CB430">
        <v>-0.33606429999999998</v>
      </c>
      <c r="CC430">
        <v>-0.3446381</v>
      </c>
      <c r="CD430">
        <v>-0.40521980000000002</v>
      </c>
      <c r="CE430">
        <v>-0.35675410000000002</v>
      </c>
      <c r="CF430">
        <v>-0.17917749999999999</v>
      </c>
      <c r="CG430">
        <v>-0.1852384</v>
      </c>
      <c r="CH430">
        <v>-0.19926170000000001</v>
      </c>
      <c r="CI430">
        <v>-0.26153779999999999</v>
      </c>
      <c r="CJ430">
        <v>-0.27431050000000001</v>
      </c>
      <c r="CK430">
        <v>-0.36236570000000001</v>
      </c>
      <c r="CL430">
        <v>-0.1677215</v>
      </c>
      <c r="CM430">
        <v>-0.2025248</v>
      </c>
      <c r="CN430">
        <v>-9.2758699999999999E-2</v>
      </c>
      <c r="CO430">
        <v>5.21159E-2</v>
      </c>
      <c r="CP430">
        <v>6.3372000000000003E-3</v>
      </c>
      <c r="CQ430">
        <v>-0.13251389999999999</v>
      </c>
      <c r="CR430">
        <v>-8.4625000000000006E-2</v>
      </c>
      <c r="CS430">
        <v>-0.1178341</v>
      </c>
      <c r="CT430">
        <v>-7.6651800000000006E-2</v>
      </c>
      <c r="CU430">
        <v>-0.29012389999999999</v>
      </c>
      <c r="CV430">
        <v>-0.37377690000000002</v>
      </c>
      <c r="CW430">
        <v>-0.30582150000000002</v>
      </c>
      <c r="CX430">
        <v>-0.25037209999999999</v>
      </c>
      <c r="CY430">
        <v>-0.13322300000000001</v>
      </c>
      <c r="CZ430">
        <v>-0.25305949999999999</v>
      </c>
      <c r="DA430">
        <v>-0.27850839999999999</v>
      </c>
      <c r="DB430">
        <v>-0.33789750000000002</v>
      </c>
      <c r="DC430">
        <v>-0.29149639999999999</v>
      </c>
      <c r="DD430">
        <v>-0.1261804</v>
      </c>
      <c r="DE430">
        <v>-0.12748570000000001</v>
      </c>
      <c r="DF430">
        <v>-0.12793199999999999</v>
      </c>
      <c r="DG430">
        <v>-0.1622268</v>
      </c>
      <c r="DH430">
        <v>-0.15148449999999999</v>
      </c>
      <c r="DI430">
        <v>-0.2086441</v>
      </c>
      <c r="DJ430">
        <v>-1.8801700000000001E-2</v>
      </c>
      <c r="DK430">
        <v>-6.1691500000000003E-2</v>
      </c>
      <c r="DL430">
        <v>5.1578699999999998E-2</v>
      </c>
      <c r="DM430">
        <v>0.18551049999999999</v>
      </c>
      <c r="DN430">
        <v>0.1327363</v>
      </c>
      <c r="DO430">
        <v>1.9051000000000001E-3</v>
      </c>
      <c r="DP430">
        <v>5.33041E-2</v>
      </c>
      <c r="DQ430">
        <v>9.5531000000000001E-3</v>
      </c>
      <c r="DR430">
        <v>3.8211200000000001E-2</v>
      </c>
      <c r="DS430">
        <v>-0.1921138</v>
      </c>
      <c r="DT430">
        <v>-0.2883444</v>
      </c>
      <c r="DU430">
        <v>-0.2124373</v>
      </c>
      <c r="DV430">
        <v>-0.14628749999999999</v>
      </c>
      <c r="DW430">
        <v>-2.2440000000000001E-4</v>
      </c>
      <c r="DX430">
        <v>-0.13321369999999999</v>
      </c>
      <c r="DY430">
        <v>-0.18302750000000001</v>
      </c>
      <c r="DZ430">
        <v>-0.24069489999999999</v>
      </c>
      <c r="EA430">
        <v>-0.1972748</v>
      </c>
      <c r="EB430">
        <v>-4.96611E-2</v>
      </c>
      <c r="EC430">
        <v>-4.41E-2</v>
      </c>
      <c r="ED430">
        <v>-2.4943300000000002E-2</v>
      </c>
      <c r="EE430">
        <v>-1.88375E-2</v>
      </c>
      <c r="EF430">
        <v>2.5856899999999999E-2</v>
      </c>
      <c r="EG430">
        <v>1.33054E-2</v>
      </c>
      <c r="EH430">
        <v>0.19621479999999999</v>
      </c>
      <c r="EI430">
        <v>0.14164930000000001</v>
      </c>
      <c r="EJ430">
        <v>0.25997900000000002</v>
      </c>
      <c r="EK430">
        <v>0.37811099999999997</v>
      </c>
      <c r="EL430">
        <v>0.31523669999999998</v>
      </c>
      <c r="EM430">
        <v>0.19598470000000001</v>
      </c>
      <c r="EN430">
        <v>0.2524518</v>
      </c>
      <c r="EO430">
        <v>0.19348000000000001</v>
      </c>
      <c r="EP430">
        <v>0.20405519999999999</v>
      </c>
      <c r="EQ430">
        <v>-5.06027E-2</v>
      </c>
      <c r="ER430">
        <v>-0.16499330000000001</v>
      </c>
      <c r="ES430">
        <v>-7.7605300000000002E-2</v>
      </c>
      <c r="ET430">
        <v>3.9940000000000002E-3</v>
      </c>
      <c r="EU430">
        <v>68</v>
      </c>
      <c r="EV430">
        <v>68</v>
      </c>
      <c r="EW430">
        <v>67</v>
      </c>
      <c r="EX430">
        <v>67</v>
      </c>
      <c r="EY430">
        <v>63</v>
      </c>
      <c r="EZ430">
        <v>64</v>
      </c>
      <c r="FA430">
        <v>67</v>
      </c>
      <c r="FB430">
        <v>64</v>
      </c>
      <c r="FC430">
        <v>71</v>
      </c>
      <c r="FD430">
        <v>77</v>
      </c>
      <c r="FE430">
        <v>85</v>
      </c>
      <c r="FF430">
        <v>87</v>
      </c>
      <c r="FG430">
        <v>87</v>
      </c>
      <c r="FH430">
        <v>87</v>
      </c>
      <c r="FI430">
        <v>87</v>
      </c>
      <c r="FJ430">
        <v>86</v>
      </c>
      <c r="FK430">
        <v>86</v>
      </c>
      <c r="FL430">
        <v>85</v>
      </c>
      <c r="FM430">
        <v>82</v>
      </c>
      <c r="FN430">
        <v>80</v>
      </c>
      <c r="FO430">
        <v>78</v>
      </c>
      <c r="FP430">
        <v>77</v>
      </c>
      <c r="FQ430">
        <v>77</v>
      </c>
      <c r="FR430">
        <v>72</v>
      </c>
      <c r="FS430">
        <v>2.84253</v>
      </c>
      <c r="FT430">
        <v>0.1256283</v>
      </c>
      <c r="FU430">
        <v>0.21341450000000001</v>
      </c>
      <c r="FV430">
        <v>0.1235657</v>
      </c>
    </row>
    <row r="431" spans="1:178" x14ac:dyDescent="0.3">
      <c r="A431" t="s">
        <v>226</v>
      </c>
      <c r="B431" t="s">
        <v>199</v>
      </c>
      <c r="C431" t="s">
        <v>269</v>
      </c>
      <c r="D431" s="32" t="s">
        <v>253</v>
      </c>
      <c r="E431" t="s">
        <v>219</v>
      </c>
      <c r="F431">
        <v>623</v>
      </c>
      <c r="G431">
        <v>1.426086</v>
      </c>
      <c r="H431">
        <v>1.169753</v>
      </c>
      <c r="I431">
        <v>1.0182990000000001</v>
      </c>
      <c r="J431">
        <v>0.94071939999999998</v>
      </c>
      <c r="K431">
        <v>0.8873219</v>
      </c>
      <c r="L431">
        <v>1.105275</v>
      </c>
      <c r="M431">
        <v>1.3366530000000001</v>
      </c>
      <c r="N431">
        <v>1.1252660000000001</v>
      </c>
      <c r="O431">
        <v>0.48273880000000002</v>
      </c>
      <c r="P431">
        <v>-0.1301551</v>
      </c>
      <c r="Q431">
        <v>-0.71882880000000005</v>
      </c>
      <c r="R431">
        <v>-0.44260759999999999</v>
      </c>
      <c r="S431">
        <v>-0.1141151</v>
      </c>
      <c r="T431">
        <v>-2.6672000000000001E-2</v>
      </c>
      <c r="U431">
        <v>0.46171020000000002</v>
      </c>
      <c r="V431">
        <v>1.32195</v>
      </c>
      <c r="W431">
        <v>2.0155699999999999</v>
      </c>
      <c r="X431">
        <v>2.8670249999999999</v>
      </c>
      <c r="Y431">
        <v>3.020451</v>
      </c>
      <c r="Z431">
        <v>3.0905840000000002</v>
      </c>
      <c r="AA431">
        <v>2.8603499999999999</v>
      </c>
      <c r="AB431">
        <v>2.5756380000000001</v>
      </c>
      <c r="AC431">
        <v>2.2532800000000002</v>
      </c>
      <c r="AD431">
        <v>1.949689</v>
      </c>
      <c r="AE431">
        <v>-0.25589279999999998</v>
      </c>
      <c r="AF431">
        <v>-0.33563130000000002</v>
      </c>
      <c r="AG431">
        <v>-0.26854539999999999</v>
      </c>
      <c r="AH431">
        <v>-0.36052329999999999</v>
      </c>
      <c r="AI431">
        <v>-0.3168049</v>
      </c>
      <c r="AJ431">
        <v>-0.16293540000000001</v>
      </c>
      <c r="AK431">
        <v>-0.16875000000000001</v>
      </c>
      <c r="AL431">
        <v>-0.15776480000000001</v>
      </c>
      <c r="AM431">
        <v>-0.21942390000000001</v>
      </c>
      <c r="AN431">
        <v>-0.29655039999999999</v>
      </c>
      <c r="AO431">
        <v>-0.4082017</v>
      </c>
      <c r="AP431">
        <v>-0.17924909999999999</v>
      </c>
      <c r="AQ431">
        <v>-0.16851269999999999</v>
      </c>
      <c r="AR431">
        <v>-0.2355131</v>
      </c>
      <c r="AS431">
        <v>7.4328000000000005E-2</v>
      </c>
      <c r="AT431">
        <v>3.7961000000000002E-2</v>
      </c>
      <c r="AU431">
        <v>-8.7476200000000004E-2</v>
      </c>
      <c r="AV431">
        <v>-0.1176249</v>
      </c>
      <c r="AW431">
        <v>-0.264241</v>
      </c>
      <c r="AX431">
        <v>-0.33571220000000002</v>
      </c>
      <c r="AY431">
        <v>-0.29925839999999998</v>
      </c>
      <c r="AZ431">
        <v>-0.52353780000000005</v>
      </c>
      <c r="BA431">
        <v>-0.49734240000000002</v>
      </c>
      <c r="BB431">
        <v>-0.37926110000000002</v>
      </c>
      <c r="BC431">
        <v>-0.16129019999999999</v>
      </c>
      <c r="BD431">
        <v>-0.2496891</v>
      </c>
      <c r="BE431">
        <v>-0.19975129999999999</v>
      </c>
      <c r="BF431">
        <v>-0.2918462</v>
      </c>
      <c r="BG431">
        <v>-0.24947320000000001</v>
      </c>
      <c r="BH431">
        <v>-9.3381699999999998E-2</v>
      </c>
      <c r="BI431">
        <v>-9.8234399999999999E-2</v>
      </c>
      <c r="BJ431">
        <v>-7.20697E-2</v>
      </c>
      <c r="BK431">
        <v>-0.1115625</v>
      </c>
      <c r="BL431">
        <v>-0.155695</v>
      </c>
      <c r="BM431">
        <v>-0.23852429999999999</v>
      </c>
      <c r="BN431">
        <v>-1.4568299999999999E-2</v>
      </c>
      <c r="BO431">
        <v>-1.27332E-2</v>
      </c>
      <c r="BP431">
        <v>-7.4249700000000002E-2</v>
      </c>
      <c r="BQ431">
        <v>0.22553390000000001</v>
      </c>
      <c r="BR431">
        <v>0.18249290000000001</v>
      </c>
      <c r="BS431">
        <v>6.0787000000000001E-2</v>
      </c>
      <c r="BT431">
        <v>3.27292E-2</v>
      </c>
      <c r="BU431">
        <v>-0.1209138</v>
      </c>
      <c r="BV431">
        <v>-0.20153799999999999</v>
      </c>
      <c r="BW431">
        <v>-0.1734668</v>
      </c>
      <c r="BX431">
        <v>-0.39752539999999997</v>
      </c>
      <c r="BY431">
        <v>-0.374525</v>
      </c>
      <c r="BZ431">
        <v>-0.27115349999999999</v>
      </c>
      <c r="CA431">
        <v>-9.5768699999999998E-2</v>
      </c>
      <c r="CB431">
        <v>-0.1901659</v>
      </c>
      <c r="CC431">
        <v>-0.15210470000000001</v>
      </c>
      <c r="CD431">
        <v>-0.24428059999999999</v>
      </c>
      <c r="CE431">
        <v>-0.2028394</v>
      </c>
      <c r="CF431">
        <v>-4.5209100000000002E-2</v>
      </c>
      <c r="CG431">
        <v>-4.9395599999999998E-2</v>
      </c>
      <c r="CH431">
        <v>-1.2717600000000001E-2</v>
      </c>
      <c r="CI431">
        <v>-3.6858000000000002E-2</v>
      </c>
      <c r="CJ431">
        <v>-5.81389E-2</v>
      </c>
      <c r="CK431">
        <v>-0.12100619999999999</v>
      </c>
      <c r="CL431">
        <v>9.94892E-2</v>
      </c>
      <c r="CM431">
        <v>9.5159099999999996E-2</v>
      </c>
      <c r="CN431">
        <v>3.7440899999999999E-2</v>
      </c>
      <c r="CO431">
        <v>0.33025850000000001</v>
      </c>
      <c r="CP431">
        <v>0.28259529999999999</v>
      </c>
      <c r="CQ431">
        <v>0.1634736</v>
      </c>
      <c r="CR431">
        <v>0.13686390000000001</v>
      </c>
      <c r="CS431">
        <v>-2.16458E-2</v>
      </c>
      <c r="CT431">
        <v>-0.10860939999999999</v>
      </c>
      <c r="CU431">
        <v>-8.6344000000000004E-2</v>
      </c>
      <c r="CV431">
        <v>-0.31024960000000001</v>
      </c>
      <c r="CW431">
        <v>-0.2894621</v>
      </c>
      <c r="CX431">
        <v>-0.1962786</v>
      </c>
      <c r="CY431">
        <v>-3.0247199999999998E-2</v>
      </c>
      <c r="CZ431">
        <v>-0.1306426</v>
      </c>
      <c r="DA431">
        <v>-0.1044582</v>
      </c>
      <c r="DB431">
        <v>-0.196715</v>
      </c>
      <c r="DC431">
        <v>-0.1562056</v>
      </c>
      <c r="DD431">
        <v>2.9635999999999998E-3</v>
      </c>
      <c r="DE431">
        <v>-5.5670000000000003E-4</v>
      </c>
      <c r="DF431">
        <v>4.6634500000000002E-2</v>
      </c>
      <c r="DG431">
        <v>3.7846600000000001E-2</v>
      </c>
      <c r="DH431">
        <v>3.9417099999999997E-2</v>
      </c>
      <c r="DI431">
        <v>-3.4881000000000001E-3</v>
      </c>
      <c r="DJ431">
        <v>0.2135466</v>
      </c>
      <c r="DK431">
        <v>0.2030515</v>
      </c>
      <c r="DL431">
        <v>0.1491315</v>
      </c>
      <c r="DM431">
        <v>0.43498330000000002</v>
      </c>
      <c r="DN431">
        <v>0.38269760000000003</v>
      </c>
      <c r="DO431">
        <v>0.26616020000000001</v>
      </c>
      <c r="DP431">
        <v>0.24099870000000001</v>
      </c>
      <c r="DQ431">
        <v>7.7622200000000002E-2</v>
      </c>
      <c r="DR431">
        <v>-1.5680800000000002E-2</v>
      </c>
      <c r="DS431">
        <v>7.7879999999999996E-4</v>
      </c>
      <c r="DT431">
        <v>-0.2229737</v>
      </c>
      <c r="DU431">
        <v>-0.2043991</v>
      </c>
      <c r="DV431">
        <v>-0.1214036</v>
      </c>
      <c r="DW431">
        <v>6.4355399999999993E-2</v>
      </c>
      <c r="DX431">
        <v>-4.4700499999999997E-2</v>
      </c>
      <c r="DY431">
        <v>-3.5664099999999997E-2</v>
      </c>
      <c r="DZ431">
        <v>-0.12803790000000001</v>
      </c>
      <c r="EA431">
        <v>-8.8873800000000003E-2</v>
      </c>
      <c r="EB431">
        <v>7.2517300000000007E-2</v>
      </c>
      <c r="EC431">
        <v>6.9958900000000004E-2</v>
      </c>
      <c r="ED431">
        <v>0.13232959999999999</v>
      </c>
      <c r="EE431">
        <v>0.145708</v>
      </c>
      <c r="EF431">
        <v>0.1802725</v>
      </c>
      <c r="EG431">
        <v>0.16618930000000001</v>
      </c>
      <c r="EH431">
        <v>0.37822739999999999</v>
      </c>
      <c r="EI431">
        <v>0.35883090000000001</v>
      </c>
      <c r="EJ431">
        <v>0.31039489999999997</v>
      </c>
      <c r="EK431">
        <v>0.58618910000000002</v>
      </c>
      <c r="EL431">
        <v>0.52722950000000002</v>
      </c>
      <c r="EM431">
        <v>0.4144234</v>
      </c>
      <c r="EN431">
        <v>0.3913528</v>
      </c>
      <c r="EO431">
        <v>0.22094939999999999</v>
      </c>
      <c r="EP431">
        <v>0.1184933</v>
      </c>
      <c r="EQ431">
        <v>0.1265704</v>
      </c>
      <c r="ER431">
        <v>-9.69613E-2</v>
      </c>
      <c r="ES431">
        <v>-8.1581699999999993E-2</v>
      </c>
      <c r="ET431">
        <v>-1.3296000000000001E-2</v>
      </c>
      <c r="EU431">
        <v>73.387100000000004</v>
      </c>
      <c r="EV431">
        <v>72.387100000000004</v>
      </c>
      <c r="EW431">
        <v>71.774190000000004</v>
      </c>
      <c r="EX431">
        <v>69.935490000000001</v>
      </c>
      <c r="EY431">
        <v>70.161289999999994</v>
      </c>
      <c r="EZ431">
        <v>71.387100000000004</v>
      </c>
      <c r="FA431">
        <v>71.387100000000004</v>
      </c>
      <c r="FB431">
        <v>72</v>
      </c>
      <c r="FC431">
        <v>76.451610000000002</v>
      </c>
      <c r="FD431">
        <v>82.129040000000003</v>
      </c>
      <c r="FE431">
        <v>86.516130000000004</v>
      </c>
      <c r="FF431">
        <v>88.516130000000004</v>
      </c>
      <c r="FG431">
        <v>91.129040000000003</v>
      </c>
      <c r="FH431">
        <v>89.516130000000004</v>
      </c>
      <c r="FI431">
        <v>89.74194</v>
      </c>
      <c r="FJ431">
        <v>89.903229999999994</v>
      </c>
      <c r="FK431">
        <v>89.064509999999999</v>
      </c>
      <c r="FL431">
        <v>87.677419999999998</v>
      </c>
      <c r="FM431">
        <v>85.225809999999996</v>
      </c>
      <c r="FN431">
        <v>80.451610000000002</v>
      </c>
      <c r="FO431">
        <v>76.451610000000002</v>
      </c>
      <c r="FP431">
        <v>75.838710000000006</v>
      </c>
      <c r="FQ431">
        <v>74.225809999999996</v>
      </c>
      <c r="FR431">
        <v>73.838710000000006</v>
      </c>
      <c r="FS431">
        <v>2.338136</v>
      </c>
      <c r="FT431">
        <v>0.1077304</v>
      </c>
      <c r="FU431">
        <v>0.1687333</v>
      </c>
      <c r="FV431">
        <v>9.0720099999999998E-2</v>
      </c>
    </row>
    <row r="432" spans="1:178" x14ac:dyDescent="0.3">
      <c r="A432" t="s">
        <v>226</v>
      </c>
      <c r="B432" t="s">
        <v>199</v>
      </c>
      <c r="C432" t="s">
        <v>269</v>
      </c>
      <c r="D432" s="32" t="s">
        <v>253</v>
      </c>
      <c r="E432" t="s">
        <v>220</v>
      </c>
      <c r="F432">
        <v>297</v>
      </c>
      <c r="G432">
        <v>1.685039</v>
      </c>
      <c r="H432">
        <v>1.4347719999999999</v>
      </c>
      <c r="I432">
        <v>1.09961</v>
      </c>
      <c r="J432">
        <v>1.1067340000000001</v>
      </c>
      <c r="K432">
        <v>0.98016519999999996</v>
      </c>
      <c r="L432">
        <v>1.30914</v>
      </c>
      <c r="M432">
        <v>1.404976</v>
      </c>
      <c r="N432">
        <v>1.4505539999999999</v>
      </c>
      <c r="O432">
        <v>0.59095730000000002</v>
      </c>
      <c r="P432">
        <v>9.5246600000000001E-2</v>
      </c>
      <c r="Q432">
        <v>-0.51822780000000002</v>
      </c>
      <c r="R432">
        <v>-9.6782999999999994E-2</v>
      </c>
      <c r="S432">
        <v>0.30409190000000003</v>
      </c>
      <c r="T432">
        <v>-0.1307767</v>
      </c>
      <c r="U432">
        <v>0.50833300000000003</v>
      </c>
      <c r="V432">
        <v>1.3302529999999999</v>
      </c>
      <c r="W432">
        <v>2.0487510000000002</v>
      </c>
      <c r="X432">
        <v>2.7280850000000001</v>
      </c>
      <c r="Y432">
        <v>3.0423149999999999</v>
      </c>
      <c r="Z432">
        <v>2.963876</v>
      </c>
      <c r="AA432">
        <v>3.0542509999999998</v>
      </c>
      <c r="AB432">
        <v>2.7568540000000001</v>
      </c>
      <c r="AC432">
        <v>2.5001739999999999</v>
      </c>
      <c r="AD432">
        <v>1.8899710000000001</v>
      </c>
      <c r="AE432">
        <v>-9.9098000000000006E-2</v>
      </c>
      <c r="AF432">
        <v>-0.15201149999999999</v>
      </c>
      <c r="AG432">
        <v>3.9743000000000001E-3</v>
      </c>
      <c r="AH432">
        <v>-0.1379977</v>
      </c>
      <c r="AI432">
        <v>-0.11049539999999999</v>
      </c>
      <c r="AJ432">
        <v>-6.24655E-2</v>
      </c>
      <c r="AK432">
        <v>-4.70753E-2</v>
      </c>
      <c r="AL432">
        <v>3.5208299999999998E-2</v>
      </c>
      <c r="AM432">
        <v>6.4219899999999996E-2</v>
      </c>
      <c r="AN432">
        <v>-9.0683399999999997E-2</v>
      </c>
      <c r="AO432">
        <v>-0.16389809999999999</v>
      </c>
      <c r="AP432">
        <v>0.117701</v>
      </c>
      <c r="AQ432">
        <v>0.17486860000000001</v>
      </c>
      <c r="AR432">
        <v>-0.21482029999999999</v>
      </c>
      <c r="AS432">
        <v>0.3496956</v>
      </c>
      <c r="AT432">
        <v>0.31664609999999999</v>
      </c>
      <c r="AU432">
        <v>0.2482183</v>
      </c>
      <c r="AV432">
        <v>0.1179949</v>
      </c>
      <c r="AW432">
        <v>-0.24693709999999999</v>
      </c>
      <c r="AX432">
        <v>-0.54443649999999999</v>
      </c>
      <c r="AY432">
        <v>-0.16696459999999999</v>
      </c>
      <c r="AZ432">
        <v>-0.65675519999999998</v>
      </c>
      <c r="BA432">
        <v>-0.67101219999999995</v>
      </c>
      <c r="BB432">
        <v>-0.37021609999999999</v>
      </c>
      <c r="BC432">
        <v>2.37232E-2</v>
      </c>
      <c r="BD432">
        <v>-3.83352E-2</v>
      </c>
      <c r="BE432">
        <v>8.9278399999999994E-2</v>
      </c>
      <c r="BF432">
        <v>-5.33509E-2</v>
      </c>
      <c r="BG432">
        <v>-2.5914900000000001E-2</v>
      </c>
      <c r="BH432">
        <v>6.9199099999999999E-2</v>
      </c>
      <c r="BI432">
        <v>7.6606199999999999E-2</v>
      </c>
      <c r="BJ432">
        <v>0.1813912</v>
      </c>
      <c r="BK432">
        <v>0.21910260000000001</v>
      </c>
      <c r="BL432">
        <v>0.13646559999999999</v>
      </c>
      <c r="BM432">
        <v>9.3499499999999999E-2</v>
      </c>
      <c r="BN432">
        <v>0.36429899999999998</v>
      </c>
      <c r="BO432">
        <v>0.40913290000000002</v>
      </c>
      <c r="BP432">
        <v>4.0754600000000002E-2</v>
      </c>
      <c r="BQ432">
        <v>0.5903834</v>
      </c>
      <c r="BR432">
        <v>0.54894620000000005</v>
      </c>
      <c r="BS432">
        <v>0.4691014</v>
      </c>
      <c r="BT432">
        <v>0.33689350000000001</v>
      </c>
      <c r="BU432">
        <v>-2.0040700000000002E-2</v>
      </c>
      <c r="BV432">
        <v>-0.31587969999999999</v>
      </c>
      <c r="BW432">
        <v>6.7122600000000004E-2</v>
      </c>
      <c r="BX432">
        <v>-0.3941751</v>
      </c>
      <c r="BY432">
        <v>-0.4334961</v>
      </c>
      <c r="BZ432">
        <v>-0.22437270000000001</v>
      </c>
      <c r="CA432">
        <v>0.1087888</v>
      </c>
      <c r="CB432">
        <v>4.0396599999999998E-2</v>
      </c>
      <c r="CC432">
        <v>0.14835979999999999</v>
      </c>
      <c r="CD432">
        <v>5.2751999999999999E-3</v>
      </c>
      <c r="CE432">
        <v>3.2665300000000001E-2</v>
      </c>
      <c r="CF432">
        <v>0.16038949999999999</v>
      </c>
      <c r="CG432">
        <v>0.16226769999999999</v>
      </c>
      <c r="CH432">
        <v>0.28263700000000003</v>
      </c>
      <c r="CI432">
        <v>0.32637389999999999</v>
      </c>
      <c r="CJ432">
        <v>0.2937883</v>
      </c>
      <c r="CK432">
        <v>0.27177230000000002</v>
      </c>
      <c r="CL432">
        <v>0.53509189999999995</v>
      </c>
      <c r="CM432">
        <v>0.57138359999999999</v>
      </c>
      <c r="CN432">
        <v>0.21776499999999999</v>
      </c>
      <c r="CO432">
        <v>0.7570829</v>
      </c>
      <c r="CP432">
        <v>0.70983649999999998</v>
      </c>
      <c r="CQ432">
        <v>0.62208430000000003</v>
      </c>
      <c r="CR432">
        <v>0.48850199999999999</v>
      </c>
      <c r="CS432">
        <v>0.13710710000000001</v>
      </c>
      <c r="CT432">
        <v>-0.157582</v>
      </c>
      <c r="CU432">
        <v>0.2292507</v>
      </c>
      <c r="CV432">
        <v>-0.2123129</v>
      </c>
      <c r="CW432">
        <v>-0.26899309999999998</v>
      </c>
      <c r="CX432">
        <v>-0.1233621</v>
      </c>
      <c r="CY432">
        <v>0.19385450000000001</v>
      </c>
      <c r="CZ432">
        <v>0.1191284</v>
      </c>
      <c r="DA432">
        <v>0.20744119999999999</v>
      </c>
      <c r="DB432">
        <v>6.3901399999999997E-2</v>
      </c>
      <c r="DC432">
        <v>9.1245400000000004E-2</v>
      </c>
      <c r="DD432">
        <v>0.25158000000000003</v>
      </c>
      <c r="DE432">
        <v>0.24792910000000001</v>
      </c>
      <c r="DF432">
        <v>0.38388280000000002</v>
      </c>
      <c r="DG432" s="74">
        <v>0.43364520000000001</v>
      </c>
      <c r="DH432">
        <v>0.45111089999999998</v>
      </c>
      <c r="DI432">
        <v>0.45004499999999997</v>
      </c>
      <c r="DJ432">
        <v>0.70588490000000004</v>
      </c>
      <c r="DK432">
        <v>0.73363440000000002</v>
      </c>
      <c r="DL432">
        <v>0.3947754</v>
      </c>
      <c r="DM432">
        <v>0.92378249999999995</v>
      </c>
      <c r="DN432">
        <v>0.87072689999999997</v>
      </c>
      <c r="DO432">
        <v>0.77506719999999996</v>
      </c>
      <c r="DP432">
        <v>0.64011059999999997</v>
      </c>
      <c r="DQ432">
        <v>0.29425489999999999</v>
      </c>
      <c r="DR432">
        <v>7.157E-4</v>
      </c>
      <c r="DS432">
        <v>0.39137880000000003</v>
      </c>
      <c r="DT432">
        <v>-3.04508E-2</v>
      </c>
      <c r="DU432">
        <v>-0.10449020000000001</v>
      </c>
      <c r="DV432" s="74">
        <v>-2.23514E-2</v>
      </c>
      <c r="DW432">
        <v>0.31667580000000001</v>
      </c>
      <c r="DX432">
        <v>0.2328046</v>
      </c>
      <c r="DY432">
        <v>0.29274539999999999</v>
      </c>
      <c r="DZ432">
        <v>0.14854819999999999</v>
      </c>
      <c r="EA432">
        <v>0.1758258</v>
      </c>
      <c r="EB432">
        <v>0.38324449999999999</v>
      </c>
      <c r="EC432">
        <v>0.37161070000000002</v>
      </c>
      <c r="ED432">
        <v>0.53006569999999997</v>
      </c>
      <c r="EE432">
        <v>0.58852789999999999</v>
      </c>
      <c r="EF432">
        <v>0.67825990000000003</v>
      </c>
      <c r="EG432">
        <v>0.70744260000000003</v>
      </c>
      <c r="EH432">
        <v>0.95248279999999996</v>
      </c>
      <c r="EI432">
        <v>0.96789860000000005</v>
      </c>
      <c r="EJ432">
        <v>0.65035030000000005</v>
      </c>
      <c r="EK432">
        <v>1.1644699999999999</v>
      </c>
      <c r="EL432">
        <v>1.103027</v>
      </c>
      <c r="EM432">
        <v>0.99595020000000001</v>
      </c>
      <c r="EN432">
        <v>0.85900909999999997</v>
      </c>
      <c r="EO432">
        <v>0.52115140000000004</v>
      </c>
      <c r="EP432">
        <v>0.22927239999999999</v>
      </c>
      <c r="EQ432">
        <v>0.62546590000000002</v>
      </c>
      <c r="ER432">
        <v>0.23212930000000001</v>
      </c>
      <c r="ES432">
        <v>0.1330259</v>
      </c>
      <c r="ET432">
        <v>0.123492</v>
      </c>
      <c r="EU432">
        <v>74</v>
      </c>
      <c r="EV432">
        <v>73</v>
      </c>
      <c r="EW432">
        <v>73</v>
      </c>
      <c r="EX432">
        <v>73</v>
      </c>
      <c r="EY432">
        <v>72</v>
      </c>
      <c r="EZ432">
        <v>72</v>
      </c>
      <c r="FA432">
        <v>72</v>
      </c>
      <c r="FB432">
        <v>72</v>
      </c>
      <c r="FC432">
        <v>74</v>
      </c>
      <c r="FD432">
        <v>76</v>
      </c>
      <c r="FE432">
        <v>81</v>
      </c>
      <c r="FF432">
        <v>83</v>
      </c>
      <c r="FG432">
        <v>85</v>
      </c>
      <c r="FH432">
        <v>84</v>
      </c>
      <c r="FI432">
        <v>83</v>
      </c>
      <c r="FJ432">
        <v>85</v>
      </c>
      <c r="FK432">
        <v>86</v>
      </c>
      <c r="FL432">
        <v>84</v>
      </c>
      <c r="FM432">
        <v>84</v>
      </c>
      <c r="FN432">
        <v>78</v>
      </c>
      <c r="FO432">
        <v>74</v>
      </c>
      <c r="FP432">
        <v>74</v>
      </c>
      <c r="FQ432">
        <v>73</v>
      </c>
      <c r="FR432">
        <v>72</v>
      </c>
      <c r="FS432">
        <v>3.8865400000000001</v>
      </c>
      <c r="FT432">
        <v>0.19123599999999999</v>
      </c>
      <c r="FU432">
        <v>0.26700839999999998</v>
      </c>
      <c r="FV432">
        <v>0.12748370000000001</v>
      </c>
    </row>
    <row r="433" spans="1:178" x14ac:dyDescent="0.3">
      <c r="A433" t="s">
        <v>226</v>
      </c>
      <c r="B433" t="s">
        <v>199</v>
      </c>
      <c r="C433" t="s">
        <v>269</v>
      </c>
      <c r="D433" s="32" t="s">
        <v>253</v>
      </c>
      <c r="E433" t="s">
        <v>221</v>
      </c>
      <c r="F433">
        <v>326</v>
      </c>
      <c r="G433">
        <v>1.2621629999999999</v>
      </c>
      <c r="H433">
        <v>1.002094</v>
      </c>
      <c r="I433">
        <v>0.96417770000000003</v>
      </c>
      <c r="J433">
        <v>0.83254329999999999</v>
      </c>
      <c r="K433">
        <v>0.82350920000000005</v>
      </c>
      <c r="L433">
        <v>0.97240150000000003</v>
      </c>
      <c r="M433">
        <v>1.2913399999999999</v>
      </c>
      <c r="N433">
        <v>0.91981729999999995</v>
      </c>
      <c r="O433">
        <v>0.4191201</v>
      </c>
      <c r="P433">
        <v>-0.26641579999999998</v>
      </c>
      <c r="Q433">
        <v>-0.83881309999999998</v>
      </c>
      <c r="R433">
        <v>-0.65311620000000004</v>
      </c>
      <c r="S433">
        <v>-0.3751563</v>
      </c>
      <c r="T433">
        <v>2.2767699999999998E-2</v>
      </c>
      <c r="U433">
        <v>0.42369479999999998</v>
      </c>
      <c r="V433">
        <v>1.310284</v>
      </c>
      <c r="W433">
        <v>1.9882759999999999</v>
      </c>
      <c r="X433">
        <v>2.9553750000000001</v>
      </c>
      <c r="Y433">
        <v>3.0107189999999999</v>
      </c>
      <c r="Z433">
        <v>3.1716380000000002</v>
      </c>
      <c r="AA433">
        <v>2.7334290000000001</v>
      </c>
      <c r="AB433">
        <v>2.4595129999999998</v>
      </c>
      <c r="AC433">
        <v>2.093915</v>
      </c>
      <c r="AD433">
        <v>1.979365</v>
      </c>
      <c r="AE433">
        <v>-0.45045039999999997</v>
      </c>
      <c r="AF433">
        <v>-0.53891500000000003</v>
      </c>
      <c r="AG433">
        <v>-0.50624880000000005</v>
      </c>
      <c r="AH433">
        <v>-0.56974469999999999</v>
      </c>
      <c r="AI433">
        <v>-0.51623330000000001</v>
      </c>
      <c r="AJ433">
        <v>-0.30869370000000002</v>
      </c>
      <c r="AK433">
        <v>-0.32637690000000003</v>
      </c>
      <c r="AL433">
        <v>-0.37358010000000003</v>
      </c>
      <c r="AM433">
        <v>-0.50423810000000002</v>
      </c>
      <c r="AN433">
        <v>-0.57447789999999999</v>
      </c>
      <c r="AO433">
        <v>-0.73803680000000005</v>
      </c>
      <c r="AP433">
        <v>-0.53165779999999996</v>
      </c>
      <c r="AQ433">
        <v>-0.54669880000000004</v>
      </c>
      <c r="AR433">
        <v>-0.44549620000000001</v>
      </c>
      <c r="AS433">
        <v>-0.27387929999999999</v>
      </c>
      <c r="AT433">
        <v>-0.30256230000000001</v>
      </c>
      <c r="AU433">
        <v>-0.46101249999999999</v>
      </c>
      <c r="AV433">
        <v>-0.42170180000000002</v>
      </c>
      <c r="AW433">
        <v>-0.42914819999999998</v>
      </c>
      <c r="AX433">
        <v>-0.35735860000000003</v>
      </c>
      <c r="AY433">
        <v>-0.52964509999999998</v>
      </c>
      <c r="AZ433">
        <v>-0.58256030000000003</v>
      </c>
      <c r="BA433">
        <v>-0.53403780000000001</v>
      </c>
      <c r="BB433">
        <v>-0.50473809999999997</v>
      </c>
      <c r="BC433">
        <v>-0.31745180000000001</v>
      </c>
      <c r="BD433">
        <v>-0.41906919999999998</v>
      </c>
      <c r="BE433">
        <v>-0.41076790000000002</v>
      </c>
      <c r="BF433">
        <v>-0.47254210000000002</v>
      </c>
      <c r="BG433">
        <v>-0.42201159999999999</v>
      </c>
      <c r="BH433">
        <v>-0.2321744</v>
      </c>
      <c r="BI433">
        <v>-0.24299119999999999</v>
      </c>
      <c r="BJ433">
        <v>-0.27059139999999998</v>
      </c>
      <c r="BK433">
        <v>-0.36084880000000003</v>
      </c>
      <c r="BL433">
        <v>-0.39713660000000001</v>
      </c>
      <c r="BM433">
        <v>-0.51608719999999997</v>
      </c>
      <c r="BN433">
        <v>-0.31664120000000001</v>
      </c>
      <c r="BO433">
        <v>-0.343358</v>
      </c>
      <c r="BP433">
        <v>-0.237096</v>
      </c>
      <c r="BQ433">
        <v>-8.1278699999999995E-2</v>
      </c>
      <c r="BR433">
        <v>-0.120062</v>
      </c>
      <c r="BS433">
        <v>-0.26693280000000003</v>
      </c>
      <c r="BT433">
        <v>-0.2225541</v>
      </c>
      <c r="BU433">
        <v>-0.2452213</v>
      </c>
      <c r="BV433" s="74">
        <v>-0.19151460000000001</v>
      </c>
      <c r="BW433">
        <v>-0.38813409999999998</v>
      </c>
      <c r="BX433">
        <v>-0.45920919999999998</v>
      </c>
      <c r="BY433">
        <v>-0.3992059</v>
      </c>
      <c r="BZ433">
        <v>-0.35445660000000001</v>
      </c>
      <c r="CA433">
        <v>-0.22533739999999999</v>
      </c>
      <c r="CB433">
        <v>-0.33606429999999998</v>
      </c>
      <c r="CC433">
        <v>-0.34463820000000001</v>
      </c>
      <c r="CD433">
        <v>-0.40521990000000002</v>
      </c>
      <c r="CE433">
        <v>-0.35675400000000002</v>
      </c>
      <c r="CF433">
        <v>-0.17917739999999999</v>
      </c>
      <c r="CG433">
        <v>-0.1852385</v>
      </c>
      <c r="CH433" s="74">
        <v>-0.19926170000000001</v>
      </c>
      <c r="CI433">
        <v>-0.26153779999999999</v>
      </c>
      <c r="CJ433" s="74">
        <v>-0.27431050000000001</v>
      </c>
      <c r="CK433">
        <v>-0.36236570000000001</v>
      </c>
      <c r="CL433">
        <v>-0.1677215</v>
      </c>
      <c r="CM433">
        <v>-0.2025247</v>
      </c>
      <c r="CN433">
        <v>-9.2758599999999997E-2</v>
      </c>
      <c r="CO433">
        <v>5.2115799999999997E-2</v>
      </c>
      <c r="CP433">
        <v>6.3372000000000003E-3</v>
      </c>
      <c r="CQ433">
        <v>-0.13251389999999999</v>
      </c>
      <c r="CR433" s="74">
        <v>-8.4625000000000006E-2</v>
      </c>
      <c r="CS433">
        <v>-0.1178341</v>
      </c>
      <c r="CT433">
        <v>-7.66516E-2</v>
      </c>
      <c r="CU433">
        <v>-0.29012389999999999</v>
      </c>
      <c r="CV433">
        <v>-0.37377670000000002</v>
      </c>
      <c r="CW433">
        <v>-0.30582169999999997</v>
      </c>
      <c r="CX433">
        <v>-0.25037209999999999</v>
      </c>
      <c r="CY433">
        <v>-0.13322300000000001</v>
      </c>
      <c r="CZ433">
        <v>-0.25305949999999999</v>
      </c>
      <c r="DA433">
        <v>-0.27850839999999999</v>
      </c>
      <c r="DB433">
        <v>-0.33789760000000002</v>
      </c>
      <c r="DC433">
        <v>-0.29149639999999999</v>
      </c>
      <c r="DD433">
        <v>-0.1261804</v>
      </c>
      <c r="DE433">
        <v>-0.12748580000000001</v>
      </c>
      <c r="DF433">
        <v>-0.12793209999999999</v>
      </c>
      <c r="DG433">
        <v>-0.1622268</v>
      </c>
      <c r="DH433">
        <v>-0.15148449999999999</v>
      </c>
      <c r="DI433">
        <v>-0.2086441</v>
      </c>
      <c r="DJ433">
        <v>-1.8801700000000001E-2</v>
      </c>
      <c r="DK433">
        <v>-6.1691500000000003E-2</v>
      </c>
      <c r="DL433">
        <v>5.1578800000000001E-2</v>
      </c>
      <c r="DM433">
        <v>0.18551039999999999</v>
      </c>
      <c r="DN433">
        <v>0.1327363</v>
      </c>
      <c r="DO433">
        <v>1.9051000000000001E-3</v>
      </c>
      <c r="DP433">
        <v>5.33041E-2</v>
      </c>
      <c r="DQ433">
        <v>9.5531000000000001E-3</v>
      </c>
      <c r="DR433">
        <v>3.8211500000000002E-2</v>
      </c>
      <c r="DS433">
        <v>-0.1921138</v>
      </c>
      <c r="DT433">
        <v>-0.28834409999999999</v>
      </c>
      <c r="DU433">
        <v>-0.2124374</v>
      </c>
      <c r="DV433">
        <v>-0.14628749999999999</v>
      </c>
      <c r="DW433">
        <v>-2.2440000000000001E-4</v>
      </c>
      <c r="DX433">
        <v>-0.13321369999999999</v>
      </c>
      <c r="DY433">
        <v>-0.18302750000000001</v>
      </c>
      <c r="DZ433">
        <v>-0.24069499999999999</v>
      </c>
      <c r="EA433">
        <v>-0.1972747</v>
      </c>
      <c r="EB433">
        <v>-4.96611E-2</v>
      </c>
      <c r="EC433">
        <v>-4.4100100000000003E-2</v>
      </c>
      <c r="ED433">
        <v>-2.4943400000000001E-2</v>
      </c>
      <c r="EE433">
        <v>-1.88375E-2</v>
      </c>
      <c r="EF433">
        <v>2.5856899999999999E-2</v>
      </c>
      <c r="EG433">
        <v>1.33054E-2</v>
      </c>
      <c r="EH433">
        <v>0.19621479999999999</v>
      </c>
      <c r="EI433">
        <v>0.14164940000000001</v>
      </c>
      <c r="EJ433">
        <v>0.25997910000000002</v>
      </c>
      <c r="EK433">
        <v>0.37811090000000003</v>
      </c>
      <c r="EL433">
        <v>0.31523669999999998</v>
      </c>
      <c r="EM433">
        <v>0.19598470000000001</v>
      </c>
      <c r="EN433">
        <v>0.2524518</v>
      </c>
      <c r="EO433">
        <v>0.19348000000000001</v>
      </c>
      <c r="EP433">
        <v>0.2040555</v>
      </c>
      <c r="EQ433">
        <v>-5.06027E-2</v>
      </c>
      <c r="ER433">
        <v>-0.1649931</v>
      </c>
      <c r="ES433">
        <v>-7.7605499999999994E-2</v>
      </c>
      <c r="ET433">
        <v>3.9940000000000002E-3</v>
      </c>
      <c r="EU433">
        <v>73</v>
      </c>
      <c r="EV433">
        <v>72</v>
      </c>
      <c r="EW433">
        <v>71</v>
      </c>
      <c r="EX433">
        <v>68</v>
      </c>
      <c r="EY433">
        <v>69</v>
      </c>
      <c r="EZ433">
        <v>71</v>
      </c>
      <c r="FA433">
        <v>71</v>
      </c>
      <c r="FB433">
        <v>72</v>
      </c>
      <c r="FC433">
        <v>78</v>
      </c>
      <c r="FD433">
        <v>86</v>
      </c>
      <c r="FE433">
        <v>90</v>
      </c>
      <c r="FF433">
        <v>92</v>
      </c>
      <c r="FG433">
        <v>95</v>
      </c>
      <c r="FH433">
        <v>93</v>
      </c>
      <c r="FI433">
        <v>94</v>
      </c>
      <c r="FJ433">
        <v>93</v>
      </c>
      <c r="FK433">
        <v>91</v>
      </c>
      <c r="FL433">
        <v>90</v>
      </c>
      <c r="FM433">
        <v>86</v>
      </c>
      <c r="FN433">
        <v>82</v>
      </c>
      <c r="FO433">
        <v>78</v>
      </c>
      <c r="FP433">
        <v>77</v>
      </c>
      <c r="FQ433">
        <v>75</v>
      </c>
      <c r="FR433">
        <v>75</v>
      </c>
      <c r="FS433">
        <v>2.84253</v>
      </c>
      <c r="FT433">
        <v>0.1256283</v>
      </c>
      <c r="FU433">
        <v>0.21341450000000001</v>
      </c>
      <c r="FV433">
        <v>0.1235657</v>
      </c>
    </row>
    <row r="435" spans="1:178" x14ac:dyDescent="0.3">
      <c r="DG435" s="74"/>
    </row>
    <row r="437" spans="1:178" x14ac:dyDescent="0.3">
      <c r="AI437" s="74"/>
      <c r="BU437" s="74"/>
    </row>
    <row r="440" spans="1:178" x14ac:dyDescent="0.3">
      <c r="AT440" s="74"/>
      <c r="BF440" s="74"/>
      <c r="BH440" s="74"/>
      <c r="BV440" s="74"/>
      <c r="CH440" s="74"/>
      <c r="CJ440" s="74"/>
      <c r="CR440" s="74"/>
    </row>
    <row r="442" spans="1:178" x14ac:dyDescent="0.3">
      <c r="AI442" s="74"/>
      <c r="BU442" s="74"/>
    </row>
    <row r="444" spans="1:178" x14ac:dyDescent="0.3">
      <c r="DB444" s="74"/>
      <c r="DT444" s="74"/>
    </row>
    <row r="446" spans="1:178" x14ac:dyDescent="0.3">
      <c r="P446" s="74"/>
      <c r="CE446" s="74"/>
      <c r="CJ446" s="74"/>
      <c r="CP446" s="74"/>
      <c r="CQ446" s="74"/>
      <c r="CS446" s="74"/>
      <c r="CX446" s="74"/>
      <c r="DG446" s="74"/>
    </row>
    <row r="447" spans="1:178" x14ac:dyDescent="0.3">
      <c r="DG447" s="74"/>
    </row>
    <row r="449" spans="35:132" x14ac:dyDescent="0.3">
      <c r="DE449" s="74"/>
      <c r="EB449" s="74"/>
    </row>
    <row r="450" spans="35:132" x14ac:dyDescent="0.3">
      <c r="DG450" s="74"/>
    </row>
    <row r="451" spans="35:132" x14ac:dyDescent="0.3">
      <c r="DB451" s="74"/>
      <c r="DT451" s="74"/>
    </row>
    <row r="452" spans="35:132" x14ac:dyDescent="0.3">
      <c r="DG452" s="74"/>
    </row>
    <row r="453" spans="35:132" x14ac:dyDescent="0.3">
      <c r="CE453" s="74"/>
      <c r="CJ453" s="74"/>
      <c r="CP453" s="74"/>
      <c r="CQ453" s="74"/>
      <c r="CS453" s="74"/>
      <c r="CX453" s="74"/>
      <c r="DG453" s="74"/>
    </row>
    <row r="454" spans="35:132" x14ac:dyDescent="0.3">
      <c r="DE454" s="74"/>
      <c r="EB454" s="74"/>
    </row>
    <row r="456" spans="35:132" x14ac:dyDescent="0.3">
      <c r="CH456" s="74"/>
      <c r="CJ456" s="74"/>
      <c r="CR456" s="74"/>
    </row>
    <row r="459" spans="35:132" x14ac:dyDescent="0.3">
      <c r="AK459" s="74"/>
      <c r="CD459" s="74"/>
      <c r="CM459" s="74"/>
      <c r="DX459" s="74"/>
    </row>
    <row r="461" spans="35:132" x14ac:dyDescent="0.3">
      <c r="AI461" s="74"/>
      <c r="BU461" s="74"/>
    </row>
    <row r="463" spans="35:132" x14ac:dyDescent="0.3">
      <c r="CH463" s="74"/>
      <c r="CJ463" s="74"/>
      <c r="CR463" s="74"/>
    </row>
    <row r="464" spans="35:132" x14ac:dyDescent="0.3">
      <c r="AK464" s="74"/>
      <c r="CD464" s="74"/>
      <c r="CM464" s="74"/>
      <c r="DX464" s="74"/>
    </row>
    <row r="471" spans="72:132" x14ac:dyDescent="0.3">
      <c r="DB471" s="74"/>
      <c r="DT471" s="74"/>
    </row>
    <row r="473" spans="72:132" x14ac:dyDescent="0.3">
      <c r="CJ473" s="74"/>
      <c r="CP473" s="74"/>
      <c r="CQ473" s="74"/>
      <c r="CS473" s="74"/>
      <c r="CX473" s="74"/>
      <c r="DG473" s="74"/>
    </row>
    <row r="474" spans="72:132" x14ac:dyDescent="0.3">
      <c r="DG474" s="74"/>
    </row>
    <row r="476" spans="72:132" x14ac:dyDescent="0.3">
      <c r="EB476" s="74"/>
    </row>
    <row r="477" spans="72:132" x14ac:dyDescent="0.3">
      <c r="DB477" s="74"/>
      <c r="DT477" s="74"/>
    </row>
    <row r="479" spans="72:132" x14ac:dyDescent="0.3">
      <c r="BT479" s="74"/>
      <c r="CE479" s="74"/>
      <c r="CJ479" s="74"/>
      <c r="CP479" s="74"/>
      <c r="CQ479" s="74"/>
      <c r="CS479" s="74"/>
      <c r="CT479" s="74"/>
      <c r="CX479" s="74"/>
      <c r="DG479" s="74"/>
    </row>
    <row r="480" spans="72:132" x14ac:dyDescent="0.3">
      <c r="DG480" s="74"/>
    </row>
    <row r="481" spans="47:133" x14ac:dyDescent="0.3">
      <c r="EB481" s="74"/>
    </row>
    <row r="483" spans="47:133" x14ac:dyDescent="0.3">
      <c r="DB483" s="74"/>
      <c r="DX483" s="74"/>
    </row>
    <row r="488" spans="47:133" x14ac:dyDescent="0.3">
      <c r="AU488" s="74"/>
      <c r="AX488" s="74"/>
      <c r="CG488" s="74"/>
      <c r="DW488" s="74"/>
    </row>
    <row r="491" spans="47:133" x14ac:dyDescent="0.3">
      <c r="CF491" s="74"/>
      <c r="DA491" s="74"/>
    </row>
    <row r="493" spans="47:133" x14ac:dyDescent="0.3">
      <c r="EC493" s="74"/>
    </row>
    <row r="499" spans="41:128" x14ac:dyDescent="0.3">
      <c r="AO499" s="74"/>
      <c r="DB499" s="74"/>
      <c r="DX499" s="74"/>
    </row>
    <row r="500" spans="41:128" x14ac:dyDescent="0.3">
      <c r="CA500" s="74"/>
      <c r="CK500" s="74"/>
    </row>
    <row r="502" spans="41:128" x14ac:dyDescent="0.3">
      <c r="AU502" s="74"/>
      <c r="AX502" s="74"/>
      <c r="CG502" s="74"/>
      <c r="DW502" s="74"/>
    </row>
    <row r="505" spans="41:128" x14ac:dyDescent="0.3">
      <c r="AO505" s="74"/>
      <c r="CJ505" s="74"/>
      <c r="DB505" s="74"/>
      <c r="DX505" s="74"/>
    </row>
    <row r="507" spans="41:128" x14ac:dyDescent="0.3">
      <c r="AU507" s="74"/>
      <c r="AX507" s="74"/>
      <c r="CG507" s="74"/>
      <c r="DW507" s="74"/>
    </row>
    <row r="512" spans="41:128" x14ac:dyDescent="0.3">
      <c r="CF512" s="74"/>
      <c r="DA512" s="74"/>
    </row>
    <row r="514" spans="41:133" x14ac:dyDescent="0.3">
      <c r="EC514" s="74"/>
    </row>
    <row r="518" spans="41:133" x14ac:dyDescent="0.3">
      <c r="CF518" s="74"/>
      <c r="DA518" s="74"/>
    </row>
    <row r="520" spans="41:133" x14ac:dyDescent="0.3">
      <c r="EC520" s="74"/>
    </row>
    <row r="521" spans="41:133" x14ac:dyDescent="0.3">
      <c r="AO521" s="74"/>
      <c r="DB521" s="74"/>
      <c r="DX521" s="74"/>
    </row>
    <row r="524" spans="41:133" x14ac:dyDescent="0.3">
      <c r="CA524" s="74"/>
      <c r="CK524" s="74"/>
    </row>
    <row r="525" spans="41:133" x14ac:dyDescent="0.3">
      <c r="AU525" s="74"/>
      <c r="AX525" s="74"/>
      <c r="CG525" s="74"/>
      <c r="DW525" s="74"/>
    </row>
    <row r="528" spans="41:133" x14ac:dyDescent="0.3">
      <c r="DB528" s="74"/>
      <c r="DX528" s="74"/>
    </row>
    <row r="532" spans="47:133" x14ac:dyDescent="0.3">
      <c r="AU532" s="74"/>
      <c r="AX532" s="74"/>
      <c r="CG532" s="74"/>
      <c r="DW532" s="74"/>
    </row>
    <row r="539" spans="47:133" x14ac:dyDescent="0.3">
      <c r="AU539" s="74"/>
      <c r="CF539" s="74"/>
      <c r="CG539" s="74"/>
      <c r="DA539" s="74"/>
    </row>
    <row r="540" spans="47:133" x14ac:dyDescent="0.3">
      <c r="EC540" s="74"/>
    </row>
    <row r="557" spans="113:113" x14ac:dyDescent="0.3">
      <c r="DI557" s="74"/>
    </row>
    <row r="563" spans="15:113" x14ac:dyDescent="0.3">
      <c r="CC563" s="74"/>
      <c r="DI563" s="74"/>
    </row>
    <row r="565" spans="15:113" x14ac:dyDescent="0.3">
      <c r="P565" s="74"/>
    </row>
    <row r="568" spans="15:113" x14ac:dyDescent="0.3">
      <c r="CB568" s="74"/>
    </row>
    <row r="569" spans="15:113" x14ac:dyDescent="0.3">
      <c r="CB569" s="74"/>
    </row>
    <row r="571" spans="15:113" x14ac:dyDescent="0.3">
      <c r="O571" s="74"/>
      <c r="P571" s="74"/>
    </row>
    <row r="575" spans="15:113" x14ac:dyDescent="0.3">
      <c r="CD575" s="74"/>
      <c r="CU575" s="74"/>
    </row>
    <row r="579" spans="82:126" x14ac:dyDescent="0.3">
      <c r="CD579" s="74"/>
      <c r="CU579" s="74"/>
    </row>
    <row r="583" spans="82:126" x14ac:dyDescent="0.3">
      <c r="DV583" s="74"/>
    </row>
    <row r="595" spans="20:132" x14ac:dyDescent="0.3">
      <c r="CH595" s="74"/>
    </row>
    <row r="596" spans="20:132" x14ac:dyDescent="0.3">
      <c r="AR596" s="74"/>
      <c r="AZ596" s="74"/>
      <c r="CH596" s="74"/>
    </row>
    <row r="598" spans="20:132" x14ac:dyDescent="0.3">
      <c r="T598" s="74"/>
      <c r="AG598" s="74"/>
      <c r="CH598" s="74"/>
      <c r="CV598" s="74"/>
      <c r="DZ598" s="74"/>
    </row>
    <row r="599" spans="20:132" x14ac:dyDescent="0.3">
      <c r="CV599" s="74"/>
    </row>
    <row r="603" spans="20:132" x14ac:dyDescent="0.3">
      <c r="AH603" s="74"/>
    </row>
    <row r="604" spans="20:132" x14ac:dyDescent="0.3">
      <c r="EB604" s="74"/>
    </row>
    <row r="605" spans="20:132" x14ac:dyDescent="0.3">
      <c r="EB605" s="74"/>
    </row>
    <row r="607" spans="20:132" x14ac:dyDescent="0.3">
      <c r="DX607" s="74"/>
    </row>
    <row r="608" spans="20:132" x14ac:dyDescent="0.3">
      <c r="DX608" s="74"/>
    </row>
    <row r="610" spans="51:133" x14ac:dyDescent="0.3">
      <c r="BG610" s="74"/>
      <c r="EC610" s="74"/>
    </row>
    <row r="612" spans="51:133" x14ac:dyDescent="0.3">
      <c r="BG612" s="74"/>
    </row>
    <row r="615" spans="51:133" x14ac:dyDescent="0.3">
      <c r="AY615" s="74"/>
      <c r="BA615" s="74"/>
      <c r="CD615" s="74"/>
      <c r="DB615" s="74"/>
      <c r="EA615" s="74"/>
    </row>
    <row r="648" spans="123:141" x14ac:dyDescent="0.3">
      <c r="EK648" s="74"/>
    </row>
    <row r="649" spans="123:141" x14ac:dyDescent="0.3">
      <c r="DS649" s="74"/>
    </row>
    <row r="671" spans="113:113" x14ac:dyDescent="0.3">
      <c r="DI671" s="74"/>
    </row>
    <row r="679" spans="16:16" x14ac:dyDescent="0.3">
      <c r="P679" s="74"/>
    </row>
    <row r="720" spans="141:141" x14ac:dyDescent="0.3">
      <c r="EK720" s="74"/>
    </row>
    <row r="731" spans="41:41" x14ac:dyDescent="0.3">
      <c r="AO731" s="74"/>
    </row>
    <row r="740" spans="52:52" x14ac:dyDescent="0.3">
      <c r="AZ740" s="74"/>
    </row>
    <row r="772" spans="64:64" x14ac:dyDescent="0.3">
      <c r="BL772" s="74"/>
    </row>
    <row r="1058" spans="64:64" x14ac:dyDescent="0.3">
      <c r="BL1058" s="74"/>
    </row>
  </sheetData>
  <autoFilter ref="A1:FU433" xr:uid="{E92E889B-13CA-4253-846A-26D145D6B77B}"/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25</vt:i4>
      </vt:variant>
    </vt:vector>
  </HeadingPairs>
  <TitlesOfParts>
    <vt:vector size="28" baseType="lpstr">
      <vt:lpstr>Table</vt:lpstr>
      <vt:lpstr>Lookups</vt:lpstr>
      <vt:lpstr>Data</vt:lpstr>
      <vt:lpstr>Analysis</vt:lpstr>
      <vt:lpstr>analysis_list</vt:lpstr>
      <vt:lpstr>climate</vt:lpstr>
      <vt:lpstr>climate_list</vt:lpstr>
      <vt:lpstr>Criteria</vt:lpstr>
      <vt:lpstr>data</vt:lpstr>
      <vt:lpstr>day_type</vt:lpstr>
      <vt:lpstr>day_type_list</vt:lpstr>
      <vt:lpstr>day_type_list_tou</vt:lpstr>
      <vt:lpstr>daytype_list_old_v_new</vt:lpstr>
      <vt:lpstr>Enrolled</vt:lpstr>
      <vt:lpstr>Enrollment</vt:lpstr>
      <vt:lpstr>month_list</vt:lpstr>
      <vt:lpstr>month_list_cpp</vt:lpstr>
      <vt:lpstr>option</vt:lpstr>
      <vt:lpstr>options_list</vt:lpstr>
      <vt:lpstr>Table!Print_Area</vt:lpstr>
      <vt:lpstr>rate</vt:lpstr>
      <vt:lpstr>rate_list</vt:lpstr>
      <vt:lpstr>rate_list_cpp</vt:lpstr>
      <vt:lpstr>Result_type</vt:lpstr>
      <vt:lpstr>Result_type_list</vt:lpstr>
      <vt:lpstr>SEdata</vt:lpstr>
      <vt:lpstr>summer</vt:lpstr>
      <vt:lpstr>Two_way_tab_flag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2009-04-03T17:07:33Z</cp:lastPrinted>
  <dcterms:created xsi:type="dcterms:W3CDTF">2009-03-24T17:58:42Z</dcterms:created>
  <dcterms:modified xsi:type="dcterms:W3CDTF">2020-03-07T15:23:44Z</dcterms:modified>
</cp:coreProperties>
</file>